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6" documentId="8_{7462B09A-529D-4617-B325-2F13DDB211A5}" xr6:coauthVersionLast="47" xr6:coauthVersionMax="47" xr10:uidLastSave="{940E1B9F-3EE3-43EA-B53C-6CE408AF2896}"/>
  <bookViews>
    <workbookView xWindow="4240" yWindow="4240" windowWidth="28800" windowHeight="15370" xr2:uid="{B6951CCF-5C1D-4B94-A939-CA118BED5B88}"/>
  </bookViews>
  <sheets>
    <sheet name="Enter loan data" sheetId="5" r:id="rId1"/>
    <sheet name="Results summary" sheetId="1" r:id="rId2"/>
    <sheet name="In depth results" sheetId="6" r:id="rId3"/>
    <sheet name="With extra repayments workings" sheetId="2" r:id="rId4"/>
    <sheet name="No extra repayments workings" sheetId="3" r:id="rId5"/>
    <sheet name="No avalanche workings" sheetId="4" r:id="rId6"/>
  </sheets>
  <externalReferences>
    <externalReference r:id="rId7"/>
  </externalReferences>
  <definedNames>
    <definedName name="Order">'Enter loan data'!$C$50:$G$56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1" i="5" l="1"/>
  <c r="G50" i="5"/>
  <c r="F53" i="5"/>
  <c r="F54" i="5"/>
  <c r="F55" i="5"/>
  <c r="F50" i="5"/>
  <c r="CV7" i="4" l="1"/>
  <c r="EE1" i="4"/>
  <c r="ED1" i="4"/>
  <c r="EC1" i="4"/>
  <c r="EB1" i="4"/>
  <c r="EA1" i="4"/>
  <c r="DZ1" i="4"/>
  <c r="DY1" i="4"/>
  <c r="DX1" i="4"/>
  <c r="DW1" i="4"/>
  <c r="DV1" i="4"/>
  <c r="DU1" i="4"/>
  <c r="DT1" i="4"/>
  <c r="DS1" i="4"/>
  <c r="DR1" i="4"/>
  <c r="DQ1" i="4"/>
  <c r="DP1" i="4"/>
  <c r="DO1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CT1" i="4"/>
  <c r="CS1" i="4"/>
  <c r="CR1" i="4"/>
  <c r="CQ1" i="4"/>
  <c r="CP1" i="4"/>
  <c r="CO1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EG117" i="5"/>
  <c r="EF117" i="5"/>
  <c r="EE117" i="5"/>
  <c r="ED117" i="5"/>
  <c r="EC117" i="5"/>
  <c r="EB117" i="5"/>
  <c r="EA117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E115" i="5"/>
  <c r="E116" i="5" s="1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E107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E99" i="5"/>
  <c r="EG93" i="5"/>
  <c r="EF93" i="5"/>
  <c r="EE93" i="5"/>
  <c r="ED93" i="5"/>
  <c r="EC93" i="5"/>
  <c r="EB93" i="5"/>
  <c r="EA93" i="5"/>
  <c r="DZ93" i="5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D93" i="5"/>
  <c r="DC93" i="5"/>
  <c r="DB93" i="5"/>
  <c r="DA93" i="5"/>
  <c r="CZ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E91" i="5"/>
  <c r="EG85" i="5"/>
  <c r="EF85" i="5"/>
  <c r="EE85" i="5"/>
  <c r="ED85" i="5"/>
  <c r="EC85" i="5"/>
  <c r="EB85" i="5"/>
  <c r="EA85" i="5"/>
  <c r="DZ85" i="5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D85" i="5"/>
  <c r="DC85" i="5"/>
  <c r="DB85" i="5"/>
  <c r="DA85" i="5"/>
  <c r="CZ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E83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I77" i="5"/>
  <c r="DH77" i="5"/>
  <c r="DG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E75" i="5"/>
  <c r="E76" i="5" s="1"/>
  <c r="A75" i="5"/>
  <c r="D114" i="5" s="1"/>
  <c r="A74" i="5"/>
  <c r="D106" i="5" s="1"/>
  <c r="A73" i="5"/>
  <c r="D98" i="5" s="1"/>
  <c r="A72" i="5"/>
  <c r="D90" i="5" s="1"/>
  <c r="A71" i="5"/>
  <c r="D82" i="5" s="1"/>
  <c r="A70" i="5"/>
  <c r="D74" i="5" s="1"/>
  <c r="EG69" i="5"/>
  <c r="EF69" i="5"/>
  <c r="EE69" i="5"/>
  <c r="ED69" i="5"/>
  <c r="EC69" i="5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A69" i="5"/>
  <c r="D66" i="5" s="1"/>
  <c r="E67" i="5"/>
  <c r="E68" i="5" s="1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G56" i="5"/>
  <c r="F56" i="5"/>
  <c r="E56" i="5"/>
  <c r="D56" i="5" s="1"/>
  <c r="G55" i="5"/>
  <c r="E55" i="5"/>
  <c r="D55" i="5" s="1"/>
  <c r="G54" i="5"/>
  <c r="E54" i="5"/>
  <c r="D54" i="5" s="1"/>
  <c r="G53" i="5"/>
  <c r="E53" i="5"/>
  <c r="D53" i="5" s="1"/>
  <c r="G52" i="5"/>
  <c r="F52" i="5"/>
  <c r="E52" i="5"/>
  <c r="D52" i="5" s="1"/>
  <c r="F51" i="5"/>
  <c r="E51" i="5"/>
  <c r="D51" i="5" s="1"/>
  <c r="E50" i="5"/>
  <c r="G18" i="5"/>
  <c r="F18" i="5"/>
  <c r="E18" i="5"/>
  <c r="E57" i="5" l="1"/>
  <c r="D50" i="5"/>
  <c r="C53" i="5"/>
  <c r="C50" i="5"/>
  <c r="C55" i="5"/>
  <c r="C54" i="5"/>
  <c r="C51" i="5"/>
  <c r="C52" i="5"/>
  <c r="C56" i="5"/>
  <c r="F57" i="5"/>
  <c r="G57" i="5"/>
  <c r="E70" i="5"/>
  <c r="F67" i="5" s="1"/>
  <c r="E78" i="5"/>
  <c r="E84" i="5"/>
  <c r="E86" i="5" s="1"/>
  <c r="E92" i="5"/>
  <c r="E94" i="5" s="1"/>
  <c r="E100" i="5"/>
  <c r="E102" i="5" s="1"/>
  <c r="E108" i="5"/>
  <c r="E110" i="5" s="1"/>
  <c r="E118" i="5"/>
  <c r="E71" i="5" l="1"/>
  <c r="E87" i="5"/>
  <c r="F83" i="5"/>
  <c r="E79" i="5"/>
  <c r="F75" i="5"/>
  <c r="E119" i="5"/>
  <c r="F115" i="5"/>
  <c r="E111" i="5"/>
  <c r="F107" i="5"/>
  <c r="F91" i="5"/>
  <c r="E95" i="5"/>
  <c r="F68" i="5"/>
  <c r="F70" i="5" s="1"/>
  <c r="E103" i="5"/>
  <c r="F99" i="5"/>
  <c r="F71" i="5" l="1"/>
  <c r="F72" i="5" s="1"/>
  <c r="G67" i="5"/>
  <c r="F76" i="5"/>
  <c r="F78" i="5" s="1"/>
  <c r="F108" i="5"/>
  <c r="F110" i="5" s="1"/>
  <c r="F100" i="5"/>
  <c r="F102" i="5" s="1"/>
  <c r="F116" i="5"/>
  <c r="F118" i="5" s="1"/>
  <c r="F84" i="5"/>
  <c r="F86" i="5" s="1"/>
  <c r="F92" i="5"/>
  <c r="F94" i="5" s="1"/>
  <c r="E28" i="1"/>
  <c r="CU1" i="2"/>
  <c r="CU1" i="3" s="1"/>
  <c r="CT1" i="2"/>
  <c r="CT1" i="3" s="1"/>
  <c r="CS1" i="2"/>
  <c r="CS1" i="3" s="1"/>
  <c r="CR1" i="2"/>
  <c r="CR1" i="3" s="1"/>
  <c r="CQ1" i="2"/>
  <c r="CQ1" i="3" s="1"/>
  <c r="CP1" i="2"/>
  <c r="CP1" i="3" s="1"/>
  <c r="CO1" i="2"/>
  <c r="CO1" i="3" s="1"/>
  <c r="CN1" i="2"/>
  <c r="CN1" i="3" s="1"/>
  <c r="CM1" i="2"/>
  <c r="CM1" i="3" s="1"/>
  <c r="CL1" i="2"/>
  <c r="CL1" i="3" s="1"/>
  <c r="CK1" i="2"/>
  <c r="CK1" i="3" s="1"/>
  <c r="CJ1" i="2"/>
  <c r="CJ1" i="3" s="1"/>
  <c r="CI1" i="2"/>
  <c r="CI1" i="3" s="1"/>
  <c r="CH1" i="2"/>
  <c r="CH1" i="3" s="1"/>
  <c r="CG1" i="2"/>
  <c r="CG1" i="3" s="1"/>
  <c r="CF1" i="2"/>
  <c r="CF1" i="3" s="1"/>
  <c r="CE1" i="2"/>
  <c r="CE1" i="3" s="1"/>
  <c r="CD1" i="2"/>
  <c r="CD1" i="3" s="1"/>
  <c r="CC1" i="2"/>
  <c r="CC1" i="3" s="1"/>
  <c r="CB1" i="2"/>
  <c r="CB1" i="3" s="1"/>
  <c r="CA1" i="2"/>
  <c r="CA1" i="3" s="1"/>
  <c r="BZ1" i="2"/>
  <c r="BZ1" i="3" s="1"/>
  <c r="BY1" i="2"/>
  <c r="BY1" i="3" s="1"/>
  <c r="BX1" i="2"/>
  <c r="BX1" i="3" s="1"/>
  <c r="BW1" i="2"/>
  <c r="BW1" i="3" s="1"/>
  <c r="BV1" i="2"/>
  <c r="BV1" i="3" s="1"/>
  <c r="BU1" i="2"/>
  <c r="BU1" i="3" s="1"/>
  <c r="BT1" i="2"/>
  <c r="BT1" i="3" s="1"/>
  <c r="BS1" i="2"/>
  <c r="BS1" i="3" s="1"/>
  <c r="BR1" i="2"/>
  <c r="BR1" i="3" s="1"/>
  <c r="BQ1" i="2"/>
  <c r="BQ1" i="3" s="1"/>
  <c r="BP1" i="2"/>
  <c r="BP1" i="3" s="1"/>
  <c r="BO1" i="2"/>
  <c r="BO1" i="3" s="1"/>
  <c r="BN1" i="2"/>
  <c r="BN1" i="3" s="1"/>
  <c r="BM1" i="2"/>
  <c r="BM1" i="3" s="1"/>
  <c r="BL1" i="2"/>
  <c r="BL1" i="3" s="1"/>
  <c r="BK1" i="2"/>
  <c r="BK1" i="3" s="1"/>
  <c r="BJ1" i="2"/>
  <c r="BJ1" i="3" s="1"/>
  <c r="BI1" i="2"/>
  <c r="BI1" i="3" s="1"/>
  <c r="BH1" i="2"/>
  <c r="BH1" i="3" s="1"/>
  <c r="BG1" i="2"/>
  <c r="BG1" i="3" s="1"/>
  <c r="BF1" i="2"/>
  <c r="BF1" i="3" s="1"/>
  <c r="BE1" i="2"/>
  <c r="BE1" i="3" s="1"/>
  <c r="BD1" i="2"/>
  <c r="BD1" i="3" s="1"/>
  <c r="BC1" i="2"/>
  <c r="BC1" i="3" s="1"/>
  <c r="BB1" i="2"/>
  <c r="BB1" i="3" s="1"/>
  <c r="BA1" i="2"/>
  <c r="BA1" i="3" s="1"/>
  <c r="AZ1" i="2"/>
  <c r="AZ1" i="3" s="1"/>
  <c r="AY1" i="2"/>
  <c r="AY1" i="3" s="1"/>
  <c r="AX1" i="2"/>
  <c r="AX1" i="3" s="1"/>
  <c r="AW1" i="2"/>
  <c r="AW1" i="3" s="1"/>
  <c r="AV1" i="2"/>
  <c r="AV1" i="3" s="1"/>
  <c r="AU1" i="2"/>
  <c r="AU1" i="3" s="1"/>
  <c r="AT1" i="2"/>
  <c r="AT1" i="3" s="1"/>
  <c r="AS1" i="2"/>
  <c r="AS1" i="3" s="1"/>
  <c r="AR1" i="2"/>
  <c r="AR1" i="3" s="1"/>
  <c r="AQ1" i="2"/>
  <c r="AQ1" i="3" s="1"/>
  <c r="AP1" i="2"/>
  <c r="AP1" i="3" s="1"/>
  <c r="AO1" i="2"/>
  <c r="AO1" i="3" s="1"/>
  <c r="AN1" i="2"/>
  <c r="AN1" i="3" s="1"/>
  <c r="AM1" i="2"/>
  <c r="AM1" i="3" s="1"/>
  <c r="AL1" i="2"/>
  <c r="AL1" i="3" s="1"/>
  <c r="AK1" i="2"/>
  <c r="AK1" i="3" s="1"/>
  <c r="AJ1" i="2"/>
  <c r="AJ1" i="3" s="1"/>
  <c r="AI1" i="2"/>
  <c r="AI1" i="3" s="1"/>
  <c r="AH1" i="2"/>
  <c r="AH1" i="3" s="1"/>
  <c r="AG1" i="2"/>
  <c r="AG1" i="3" s="1"/>
  <c r="AF1" i="2"/>
  <c r="AF1" i="3" s="1"/>
  <c r="AE1" i="2"/>
  <c r="AE1" i="3" s="1"/>
  <c r="AD1" i="2"/>
  <c r="AD1" i="3" s="1"/>
  <c r="AC1" i="2"/>
  <c r="AC1" i="3" s="1"/>
  <c r="AB1" i="2"/>
  <c r="AB1" i="3" s="1"/>
  <c r="AA1" i="2"/>
  <c r="AA1" i="3" s="1"/>
  <c r="Z1" i="2"/>
  <c r="Z1" i="3" s="1"/>
  <c r="Y1" i="2"/>
  <c r="Y1" i="3" s="1"/>
  <c r="X1" i="2"/>
  <c r="X1" i="3" s="1"/>
  <c r="W1" i="2"/>
  <c r="W1" i="3" s="1"/>
  <c r="V1" i="2"/>
  <c r="V1" i="3" s="1"/>
  <c r="U1" i="2"/>
  <c r="U1" i="3" s="1"/>
  <c r="T1" i="2"/>
  <c r="T1" i="3" s="1"/>
  <c r="S1" i="2"/>
  <c r="S1" i="3" s="1"/>
  <c r="R1" i="2"/>
  <c r="R1" i="3" s="1"/>
  <c r="Q1" i="2"/>
  <c r="Q1" i="3" s="1"/>
  <c r="P1" i="2"/>
  <c r="P1" i="3" s="1"/>
  <c r="O1" i="2"/>
  <c r="O1" i="3" s="1"/>
  <c r="N1" i="2"/>
  <c r="N1" i="3" s="1"/>
  <c r="M1" i="2"/>
  <c r="M1" i="3" s="1"/>
  <c r="L1" i="2"/>
  <c r="L1" i="3" s="1"/>
  <c r="K1" i="2"/>
  <c r="K1" i="3" s="1"/>
  <c r="J1" i="2"/>
  <c r="J1" i="3" s="1"/>
  <c r="I1" i="2"/>
  <c r="I1" i="3" s="1"/>
  <c r="H1" i="2"/>
  <c r="H1" i="3" s="1"/>
  <c r="G1" i="2"/>
  <c r="G1" i="3" s="1"/>
  <c r="F1" i="2"/>
  <c r="F1" i="3" s="1"/>
  <c r="E1" i="2"/>
  <c r="E1" i="3" s="1"/>
  <c r="D1" i="2"/>
  <c r="D1" i="3" s="1"/>
  <c r="C1" i="2"/>
  <c r="C1" i="3" s="1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F111" i="5" l="1"/>
  <c r="F112" i="5" s="1"/>
  <c r="G107" i="5"/>
  <c r="F87" i="5"/>
  <c r="F88" i="5" s="1"/>
  <c r="G83" i="5"/>
  <c r="G75" i="5"/>
  <c r="F79" i="5"/>
  <c r="F80" i="5" s="1"/>
  <c r="F119" i="5"/>
  <c r="F120" i="5" s="1"/>
  <c r="G115" i="5"/>
  <c r="F103" i="5"/>
  <c r="F104" i="5" s="1"/>
  <c r="G99" i="5"/>
  <c r="G91" i="5"/>
  <c r="F95" i="5"/>
  <c r="F96" i="5" s="1"/>
  <c r="G68" i="5"/>
  <c r="G70" i="5" s="1"/>
  <c r="G92" i="5" l="1"/>
  <c r="G94" i="5" s="1"/>
  <c r="G100" i="5"/>
  <c r="G102" i="5" s="1"/>
  <c r="G108" i="5"/>
  <c r="G110" i="5" s="1"/>
  <c r="G116" i="5"/>
  <c r="G118" i="5" s="1"/>
  <c r="G84" i="5"/>
  <c r="G86" i="5" s="1"/>
  <c r="G71" i="5"/>
  <c r="G72" i="5" s="1"/>
  <c r="H67" i="5"/>
  <c r="G76" i="5"/>
  <c r="G78" i="5" s="1"/>
  <c r="G111" i="5" l="1"/>
  <c r="G112" i="5" s="1"/>
  <c r="H107" i="5"/>
  <c r="H99" i="5"/>
  <c r="G103" i="5"/>
  <c r="G104" i="5" s="1"/>
  <c r="G119" i="5"/>
  <c r="G120" i="5" s="1"/>
  <c r="H115" i="5"/>
  <c r="H75" i="5"/>
  <c r="G79" i="5"/>
  <c r="G80" i="5" s="1"/>
  <c r="H68" i="5"/>
  <c r="H70" i="5" s="1"/>
  <c r="H91" i="5"/>
  <c r="G95" i="5"/>
  <c r="G96" i="5" s="1"/>
  <c r="G87" i="5"/>
  <c r="G88" i="5" s="1"/>
  <c r="H83" i="5"/>
  <c r="H71" i="5" l="1"/>
  <c r="H72" i="5" s="1"/>
  <c r="I67" i="5"/>
  <c r="H84" i="5"/>
  <c r="H86" i="5" s="1"/>
  <c r="H100" i="5"/>
  <c r="H102" i="5" s="1"/>
  <c r="H116" i="5"/>
  <c r="H118" i="5" s="1"/>
  <c r="H108" i="5"/>
  <c r="H110" i="5" s="1"/>
  <c r="H92" i="5"/>
  <c r="H94" i="5" s="1"/>
  <c r="H76" i="5"/>
  <c r="H78" i="5" s="1"/>
  <c r="H95" i="5" l="1"/>
  <c r="H96" i="5" s="1"/>
  <c r="I91" i="5"/>
  <c r="H111" i="5"/>
  <c r="H112" i="5" s="1"/>
  <c r="I107" i="5"/>
  <c r="H119" i="5"/>
  <c r="H120" i="5" s="1"/>
  <c r="I115" i="5"/>
  <c r="H103" i="5"/>
  <c r="H104" i="5" s="1"/>
  <c r="I99" i="5"/>
  <c r="H87" i="5"/>
  <c r="H88" i="5" s="1"/>
  <c r="I83" i="5"/>
  <c r="I75" i="5"/>
  <c r="H79" i="5"/>
  <c r="H80" i="5" s="1"/>
  <c r="I68" i="5"/>
  <c r="I70" i="5" s="1"/>
  <c r="I100" i="5" l="1"/>
  <c r="I102" i="5" s="1"/>
  <c r="I76" i="5"/>
  <c r="I78" i="5" s="1"/>
  <c r="I84" i="5"/>
  <c r="I86" i="5" s="1"/>
  <c r="I116" i="5"/>
  <c r="I118" i="5" s="1"/>
  <c r="I92" i="5"/>
  <c r="I94" i="5" s="1"/>
  <c r="I108" i="5"/>
  <c r="I110" i="5" s="1"/>
  <c r="I71" i="5"/>
  <c r="I72" i="5" s="1"/>
  <c r="J67" i="5"/>
  <c r="J91" i="5" l="1"/>
  <c r="I95" i="5"/>
  <c r="I96" i="5" s="1"/>
  <c r="I79" i="5"/>
  <c r="I80" i="5" s="1"/>
  <c r="J75" i="5"/>
  <c r="I119" i="5"/>
  <c r="I120" i="5" s="1"/>
  <c r="J115" i="5"/>
  <c r="I103" i="5"/>
  <c r="I104" i="5" s="1"/>
  <c r="J99" i="5"/>
  <c r="I111" i="5"/>
  <c r="I112" i="5" s="1"/>
  <c r="J107" i="5"/>
  <c r="J68" i="5"/>
  <c r="J70" i="5" s="1"/>
  <c r="I87" i="5"/>
  <c r="I88" i="5" s="1"/>
  <c r="J83" i="5"/>
  <c r="J71" i="5" l="1"/>
  <c r="J72" i="5" s="1"/>
  <c r="K67" i="5"/>
  <c r="J100" i="5"/>
  <c r="J102" i="5" s="1"/>
  <c r="J76" i="5"/>
  <c r="J78" i="5" s="1"/>
  <c r="J84" i="5"/>
  <c r="J86" i="5" s="1"/>
  <c r="J108" i="5"/>
  <c r="J110" i="5" s="1"/>
  <c r="J116" i="5"/>
  <c r="J118" i="5" s="1"/>
  <c r="J92" i="5"/>
  <c r="J94" i="5" s="1"/>
  <c r="K91" i="5" l="1"/>
  <c r="J95" i="5"/>
  <c r="J96" i="5" s="1"/>
  <c r="K75" i="5"/>
  <c r="J79" i="5"/>
  <c r="J80" i="5" s="1"/>
  <c r="J87" i="5"/>
  <c r="J88" i="5" s="1"/>
  <c r="K83" i="5"/>
  <c r="J103" i="5"/>
  <c r="J104" i="5" s="1"/>
  <c r="K99" i="5"/>
  <c r="J111" i="5"/>
  <c r="J112" i="5" s="1"/>
  <c r="K107" i="5"/>
  <c r="J119" i="5"/>
  <c r="J120" i="5" s="1"/>
  <c r="K115" i="5"/>
  <c r="K68" i="5"/>
  <c r="K70" i="5" s="1"/>
  <c r="K71" i="5" l="1"/>
  <c r="K72" i="5" s="1"/>
  <c r="L67" i="5"/>
  <c r="K116" i="5"/>
  <c r="K118" i="5" s="1"/>
  <c r="K100" i="5"/>
  <c r="K102" i="5" s="1"/>
  <c r="K76" i="5"/>
  <c r="K78" i="5" s="1"/>
  <c r="K108" i="5"/>
  <c r="K110" i="5" s="1"/>
  <c r="K84" i="5"/>
  <c r="K86" i="5" s="1"/>
  <c r="K92" i="5"/>
  <c r="K94" i="5" s="1"/>
  <c r="K103" i="5" l="1"/>
  <c r="K104" i="5" s="1"/>
  <c r="L99" i="5"/>
  <c r="K87" i="5"/>
  <c r="K88" i="5" s="1"/>
  <c r="L83" i="5"/>
  <c r="L107" i="5"/>
  <c r="K111" i="5"/>
  <c r="K112" i="5" s="1"/>
  <c r="K119" i="5"/>
  <c r="K120" i="5" s="1"/>
  <c r="L115" i="5"/>
  <c r="L91" i="5"/>
  <c r="K95" i="5"/>
  <c r="K96" i="5" s="1"/>
  <c r="L75" i="5"/>
  <c r="K79" i="5"/>
  <c r="K80" i="5" s="1"/>
  <c r="L68" i="5"/>
  <c r="L70" i="5" s="1"/>
  <c r="M67" i="5" l="1"/>
  <c r="L71" i="5"/>
  <c r="L72" i="5" s="1"/>
  <c r="L116" i="5"/>
  <c r="L118" i="5" s="1"/>
  <c r="L84" i="5"/>
  <c r="L86" i="5" s="1"/>
  <c r="L76" i="5"/>
  <c r="L78" i="5" s="1"/>
  <c r="L100" i="5"/>
  <c r="L102" i="5" s="1"/>
  <c r="L92" i="5"/>
  <c r="L94" i="5" s="1"/>
  <c r="L108" i="5"/>
  <c r="L110" i="5" s="1"/>
  <c r="L103" i="5" l="1"/>
  <c r="L104" i="5" s="1"/>
  <c r="M99" i="5"/>
  <c r="L119" i="5"/>
  <c r="L120" i="5" s="1"/>
  <c r="M115" i="5"/>
  <c r="L111" i="5"/>
  <c r="L112" i="5" s="1"/>
  <c r="M107" i="5"/>
  <c r="L95" i="5"/>
  <c r="L96" i="5" s="1"/>
  <c r="M91" i="5"/>
  <c r="M75" i="5"/>
  <c r="L79" i="5"/>
  <c r="L80" i="5" s="1"/>
  <c r="L87" i="5"/>
  <c r="L88" i="5" s="1"/>
  <c r="M83" i="5"/>
  <c r="M68" i="5"/>
  <c r="M70" i="5" s="1"/>
  <c r="M71" i="5" l="1"/>
  <c r="M72" i="5" s="1"/>
  <c r="N67" i="5"/>
  <c r="M84" i="5"/>
  <c r="M86" i="5" s="1"/>
  <c r="M92" i="5"/>
  <c r="M94" i="5" s="1"/>
  <c r="M116" i="5"/>
  <c r="M118" i="5" s="1"/>
  <c r="M108" i="5"/>
  <c r="M110" i="5" s="1"/>
  <c r="M100" i="5"/>
  <c r="M102" i="5" s="1"/>
  <c r="M76" i="5"/>
  <c r="M78" i="5" s="1"/>
  <c r="M111" i="5" l="1"/>
  <c r="M112" i="5" s="1"/>
  <c r="N107" i="5"/>
  <c r="N99" i="5"/>
  <c r="M103" i="5"/>
  <c r="M104" i="5" s="1"/>
  <c r="M119" i="5"/>
  <c r="M120" i="5" s="1"/>
  <c r="N115" i="5"/>
  <c r="M79" i="5"/>
  <c r="M80" i="5" s="1"/>
  <c r="N75" i="5"/>
  <c r="N91" i="5"/>
  <c r="M95" i="5"/>
  <c r="M96" i="5" s="1"/>
  <c r="N68" i="5"/>
  <c r="N70" i="5" s="1"/>
  <c r="M87" i="5"/>
  <c r="M88" i="5" s="1"/>
  <c r="N83" i="5"/>
  <c r="N71" i="5" l="1"/>
  <c r="N72" i="5" s="1"/>
  <c r="O67" i="5"/>
  <c r="N76" i="5"/>
  <c r="N78" i="5" s="1"/>
  <c r="N100" i="5"/>
  <c r="N102" i="5" s="1"/>
  <c r="N116" i="5"/>
  <c r="N118" i="5" s="1"/>
  <c r="N108" i="5"/>
  <c r="N110" i="5" s="1"/>
  <c r="N84" i="5"/>
  <c r="N86" i="5" s="1"/>
  <c r="N92" i="5"/>
  <c r="N94" i="5" s="1"/>
  <c r="N87" i="5" l="1"/>
  <c r="N88" i="5" s="1"/>
  <c r="O83" i="5"/>
  <c r="O91" i="5"/>
  <c r="N95" i="5"/>
  <c r="N96" i="5" s="1"/>
  <c r="O99" i="5"/>
  <c r="N103" i="5"/>
  <c r="N104" i="5" s="1"/>
  <c r="O75" i="5"/>
  <c r="N79" i="5"/>
  <c r="N80" i="5" s="1"/>
  <c r="N111" i="5"/>
  <c r="N112" i="5" s="1"/>
  <c r="O107" i="5"/>
  <c r="O115" i="5"/>
  <c r="N119" i="5"/>
  <c r="N120" i="5" s="1"/>
  <c r="O68" i="5"/>
  <c r="O70" i="5" s="1"/>
  <c r="O71" i="5" l="1"/>
  <c r="O72" i="5" s="1"/>
  <c r="P67" i="5"/>
  <c r="O116" i="5"/>
  <c r="O118" i="5" s="1"/>
  <c r="O76" i="5"/>
  <c r="O78" i="5" s="1"/>
  <c r="O92" i="5"/>
  <c r="O94" i="5" s="1"/>
  <c r="O84" i="5"/>
  <c r="O86" i="5" s="1"/>
  <c r="O108" i="5"/>
  <c r="O110" i="5" s="1"/>
  <c r="O100" i="5"/>
  <c r="O102" i="5" s="1"/>
  <c r="P75" i="5" l="1"/>
  <c r="O79" i="5"/>
  <c r="O80" i="5" s="1"/>
  <c r="O119" i="5"/>
  <c r="O120" i="5" s="1"/>
  <c r="P115" i="5"/>
  <c r="P99" i="5"/>
  <c r="O103" i="5"/>
  <c r="O104" i="5" s="1"/>
  <c r="O111" i="5"/>
  <c r="O112" i="5" s="1"/>
  <c r="P107" i="5"/>
  <c r="P91" i="5"/>
  <c r="O95" i="5"/>
  <c r="O96" i="5" s="1"/>
  <c r="P68" i="5"/>
  <c r="P70" i="5" s="1"/>
  <c r="O87" i="5"/>
  <c r="O88" i="5" s="1"/>
  <c r="P83" i="5"/>
  <c r="Q67" i="5" l="1"/>
  <c r="P71" i="5"/>
  <c r="P72" i="5" s="1"/>
  <c r="P108" i="5"/>
  <c r="P110" i="5" s="1"/>
  <c r="P116" i="5"/>
  <c r="P118" i="5" s="1"/>
  <c r="P84" i="5"/>
  <c r="P86" i="5" s="1"/>
  <c r="P92" i="5"/>
  <c r="P94" i="5" s="1"/>
  <c r="P100" i="5"/>
  <c r="P102" i="5" s="1"/>
  <c r="P76" i="5"/>
  <c r="P78" i="5" s="1"/>
  <c r="P103" i="5" l="1"/>
  <c r="P104" i="5" s="1"/>
  <c r="Q99" i="5"/>
  <c r="P119" i="5"/>
  <c r="P120" i="5" s="1"/>
  <c r="Q115" i="5"/>
  <c r="P95" i="5"/>
  <c r="P96" i="5" s="1"/>
  <c r="Q91" i="5"/>
  <c r="P111" i="5"/>
  <c r="P112" i="5" s="1"/>
  <c r="Q107" i="5"/>
  <c r="P87" i="5"/>
  <c r="P88" i="5" s="1"/>
  <c r="Q83" i="5"/>
  <c r="Q75" i="5"/>
  <c r="P79" i="5"/>
  <c r="P80" i="5" s="1"/>
  <c r="Q68" i="5"/>
  <c r="Q70" i="5" s="1"/>
  <c r="Q108" i="5" l="1"/>
  <c r="Q110" i="5" s="1"/>
  <c r="Q76" i="5"/>
  <c r="Q78" i="5" s="1"/>
  <c r="Q116" i="5"/>
  <c r="Q118" i="5" s="1"/>
  <c r="Q84" i="5"/>
  <c r="Q86" i="5" s="1"/>
  <c r="Q92" i="5"/>
  <c r="Q94" i="5" s="1"/>
  <c r="Q100" i="5"/>
  <c r="Q102" i="5" s="1"/>
  <c r="Q71" i="5"/>
  <c r="Q72" i="5" s="1"/>
  <c r="R67" i="5"/>
  <c r="Q103" i="5" l="1"/>
  <c r="Q104" i="5" s="1"/>
  <c r="R99" i="5"/>
  <c r="Q119" i="5"/>
  <c r="Q120" i="5" s="1"/>
  <c r="R115" i="5"/>
  <c r="R91" i="5"/>
  <c r="Q95" i="5"/>
  <c r="Q96" i="5" s="1"/>
  <c r="Q79" i="5"/>
  <c r="Q80" i="5" s="1"/>
  <c r="R75" i="5"/>
  <c r="Q111" i="5"/>
  <c r="Q112" i="5" s="1"/>
  <c r="R107" i="5"/>
  <c r="Q87" i="5"/>
  <c r="Q88" i="5" s="1"/>
  <c r="R83" i="5"/>
  <c r="R68" i="5"/>
  <c r="R70" i="5" s="1"/>
  <c r="R71" i="5" l="1"/>
  <c r="R72" i="5" s="1"/>
  <c r="S67" i="5"/>
  <c r="R92" i="5"/>
  <c r="R94" i="5" s="1"/>
  <c r="R76" i="5"/>
  <c r="R78" i="5" s="1"/>
  <c r="R116" i="5"/>
  <c r="R118" i="5" s="1"/>
  <c r="R84" i="5"/>
  <c r="R86" i="5" s="1"/>
  <c r="R108" i="5"/>
  <c r="R110" i="5" s="1"/>
  <c r="R100" i="5"/>
  <c r="R102" i="5" s="1"/>
  <c r="R111" i="5" l="1"/>
  <c r="R112" i="5" s="1"/>
  <c r="S107" i="5"/>
  <c r="R87" i="5"/>
  <c r="R88" i="5" s="1"/>
  <c r="S83" i="5"/>
  <c r="R119" i="5"/>
  <c r="R120" i="5" s="1"/>
  <c r="S115" i="5"/>
  <c r="S75" i="5"/>
  <c r="R79" i="5"/>
  <c r="R80" i="5" s="1"/>
  <c r="S68" i="5"/>
  <c r="S70" i="5" s="1"/>
  <c r="S91" i="5"/>
  <c r="R95" i="5"/>
  <c r="R96" i="5" s="1"/>
  <c r="S99" i="5"/>
  <c r="R103" i="5"/>
  <c r="R104" i="5" s="1"/>
  <c r="S84" i="5" l="1"/>
  <c r="S86" i="5" s="1"/>
  <c r="S116" i="5"/>
  <c r="S118" i="5" s="1"/>
  <c r="S108" i="5"/>
  <c r="S110" i="5" s="1"/>
  <c r="S92" i="5"/>
  <c r="S94" i="5" s="1"/>
  <c r="S76" i="5"/>
  <c r="S78" i="5" s="1"/>
  <c r="S100" i="5"/>
  <c r="S102" i="5" s="1"/>
  <c r="S71" i="5"/>
  <c r="S72" i="5" s="1"/>
  <c r="T67" i="5"/>
  <c r="T107" i="5" l="1"/>
  <c r="S111" i="5"/>
  <c r="S112" i="5" s="1"/>
  <c r="S119" i="5"/>
  <c r="S120" i="5" s="1"/>
  <c r="T115" i="5"/>
  <c r="S87" i="5"/>
  <c r="S88" i="5" s="1"/>
  <c r="T83" i="5"/>
  <c r="T99" i="5"/>
  <c r="S103" i="5"/>
  <c r="S104" i="5" s="1"/>
  <c r="T68" i="5"/>
  <c r="T70" i="5" s="1"/>
  <c r="T75" i="5"/>
  <c r="S79" i="5"/>
  <c r="S80" i="5" s="1"/>
  <c r="T91" i="5"/>
  <c r="S95" i="5"/>
  <c r="S96" i="5" s="1"/>
  <c r="T71" i="5" l="1"/>
  <c r="T72" i="5" s="1"/>
  <c r="U67" i="5"/>
  <c r="T76" i="5"/>
  <c r="T78" i="5"/>
  <c r="T100" i="5"/>
  <c r="T102" i="5" s="1"/>
  <c r="T84" i="5"/>
  <c r="T86" i="5" s="1"/>
  <c r="T116" i="5"/>
  <c r="T118" i="5" s="1"/>
  <c r="T92" i="5"/>
  <c r="T94" i="5" s="1"/>
  <c r="T108" i="5"/>
  <c r="T110" i="5" s="1"/>
  <c r="T119" i="5" l="1"/>
  <c r="T120" i="5" s="1"/>
  <c r="U115" i="5"/>
  <c r="T111" i="5"/>
  <c r="T112" i="5" s="1"/>
  <c r="U107" i="5"/>
  <c r="T95" i="5"/>
  <c r="T96" i="5" s="1"/>
  <c r="U91" i="5"/>
  <c r="T103" i="5"/>
  <c r="T104" i="5" s="1"/>
  <c r="U99" i="5"/>
  <c r="T87" i="5"/>
  <c r="T88" i="5" s="1"/>
  <c r="U83" i="5"/>
  <c r="U68" i="5"/>
  <c r="U70" i="5" s="1"/>
  <c r="U75" i="5"/>
  <c r="T79" i="5"/>
  <c r="T80" i="5" s="1"/>
  <c r="U71" i="5" l="1"/>
  <c r="U72" i="5" s="1"/>
  <c r="V67" i="5"/>
  <c r="U100" i="5"/>
  <c r="U102" i="5" s="1"/>
  <c r="U108" i="5"/>
  <c r="U110" i="5" s="1"/>
  <c r="U84" i="5"/>
  <c r="U86" i="5" s="1"/>
  <c r="U92" i="5"/>
  <c r="U94" i="5" s="1"/>
  <c r="U116" i="5"/>
  <c r="U118" i="5" s="1"/>
  <c r="U76" i="5"/>
  <c r="U78" i="5" s="1"/>
  <c r="V91" i="5" l="1"/>
  <c r="U95" i="5"/>
  <c r="U96" i="5" s="1"/>
  <c r="U103" i="5"/>
  <c r="U104" i="5" s="1"/>
  <c r="V99" i="5"/>
  <c r="U79" i="5"/>
  <c r="U80" i="5" s="1"/>
  <c r="V75" i="5"/>
  <c r="U119" i="5"/>
  <c r="U120" i="5" s="1"/>
  <c r="V115" i="5"/>
  <c r="U87" i="5"/>
  <c r="U88" i="5" s="1"/>
  <c r="V83" i="5"/>
  <c r="U111" i="5"/>
  <c r="U112" i="5" s="1"/>
  <c r="V107" i="5"/>
  <c r="V68" i="5"/>
  <c r="V70" i="5" s="1"/>
  <c r="V71" i="5" l="1"/>
  <c r="V72" i="5" s="1"/>
  <c r="W67" i="5"/>
  <c r="V108" i="5"/>
  <c r="V110" i="5" s="1"/>
  <c r="V116" i="5"/>
  <c r="V118" i="5" s="1"/>
  <c r="V100" i="5"/>
  <c r="V102" i="5" s="1"/>
  <c r="V84" i="5"/>
  <c r="V86" i="5" s="1"/>
  <c r="V76" i="5"/>
  <c r="V78" i="5" s="1"/>
  <c r="V92" i="5"/>
  <c r="V94" i="5" s="1"/>
  <c r="V119" i="5" l="1"/>
  <c r="V120" i="5" s="1"/>
  <c r="W115" i="5"/>
  <c r="W75" i="5"/>
  <c r="V79" i="5"/>
  <c r="V80" i="5" s="1"/>
  <c r="V111" i="5"/>
  <c r="V112" i="5" s="1"/>
  <c r="W107" i="5"/>
  <c r="V87" i="5"/>
  <c r="V88" i="5" s="1"/>
  <c r="W83" i="5"/>
  <c r="V103" i="5"/>
  <c r="V104" i="5" s="1"/>
  <c r="W99" i="5"/>
  <c r="W91" i="5"/>
  <c r="V95" i="5"/>
  <c r="V96" i="5" s="1"/>
  <c r="W68" i="5"/>
  <c r="W70" i="5" s="1"/>
  <c r="W71" i="5" l="1"/>
  <c r="W72" i="5" s="1"/>
  <c r="X67" i="5"/>
  <c r="W84" i="5"/>
  <c r="W86" i="5" s="1"/>
  <c r="W92" i="5"/>
  <c r="W94" i="5" s="1"/>
  <c r="W76" i="5"/>
  <c r="W78" i="5" s="1"/>
  <c r="W100" i="5"/>
  <c r="W102" i="5" s="1"/>
  <c r="W108" i="5"/>
  <c r="W110" i="5" s="1"/>
  <c r="W116" i="5"/>
  <c r="W118" i="5" s="1"/>
  <c r="W119" i="5" l="1"/>
  <c r="W120" i="5" s="1"/>
  <c r="X115" i="5"/>
  <c r="W87" i="5"/>
  <c r="W88" i="5" s="1"/>
  <c r="X83" i="5"/>
  <c r="W111" i="5"/>
  <c r="W112" i="5" s="1"/>
  <c r="X107" i="5"/>
  <c r="X75" i="5"/>
  <c r="W79" i="5"/>
  <c r="W80" i="5" s="1"/>
  <c r="X99" i="5"/>
  <c r="W103" i="5"/>
  <c r="W104" i="5" s="1"/>
  <c r="X91" i="5"/>
  <c r="W95" i="5"/>
  <c r="W96" i="5" s="1"/>
  <c r="X68" i="5"/>
  <c r="X70" i="5" s="1"/>
  <c r="X71" i="5" l="1"/>
  <c r="X72" i="5" s="1"/>
  <c r="Y67" i="5"/>
  <c r="X84" i="5"/>
  <c r="X86" i="5"/>
  <c r="X92" i="5"/>
  <c r="X94" i="5" s="1"/>
  <c r="X76" i="5"/>
  <c r="X78" i="5" s="1"/>
  <c r="X108" i="5"/>
  <c r="X110" i="5" s="1"/>
  <c r="X116" i="5"/>
  <c r="X118" i="5" s="1"/>
  <c r="X100" i="5"/>
  <c r="X102" i="5" s="1"/>
  <c r="Y107" i="5" l="1"/>
  <c r="X111" i="5"/>
  <c r="X112" i="5" s="1"/>
  <c r="X103" i="5"/>
  <c r="X104" i="5" s="1"/>
  <c r="Y99" i="5"/>
  <c r="X119" i="5"/>
  <c r="X120" i="5" s="1"/>
  <c r="Y115" i="5"/>
  <c r="X95" i="5"/>
  <c r="X96" i="5" s="1"/>
  <c r="Y91" i="5"/>
  <c r="Y75" i="5"/>
  <c r="X79" i="5"/>
  <c r="X80" i="5" s="1"/>
  <c r="X87" i="5"/>
  <c r="X88" i="5" s="1"/>
  <c r="Y83" i="5"/>
  <c r="Y68" i="5"/>
  <c r="Y70" i="5" s="1"/>
  <c r="Y71" i="5" l="1"/>
  <c r="Y72" i="5" s="1"/>
  <c r="Z67" i="5"/>
  <c r="Y84" i="5"/>
  <c r="Y86" i="5" s="1"/>
  <c r="Y92" i="5"/>
  <c r="Y94" i="5" s="1"/>
  <c r="Y100" i="5"/>
  <c r="Y102" i="5" s="1"/>
  <c r="Y116" i="5"/>
  <c r="Y118" i="5" s="1"/>
  <c r="Y76" i="5"/>
  <c r="Y78" i="5" s="1"/>
  <c r="Y108" i="5"/>
  <c r="Y110" i="5" s="1"/>
  <c r="Y79" i="5" l="1"/>
  <c r="Y80" i="5" s="1"/>
  <c r="Z75" i="5"/>
  <c r="Y119" i="5"/>
  <c r="Y120" i="5" s="1"/>
  <c r="Z115" i="5"/>
  <c r="Y103" i="5"/>
  <c r="Y104" i="5" s="1"/>
  <c r="Z99" i="5"/>
  <c r="Y111" i="5"/>
  <c r="Y112" i="5" s="1"/>
  <c r="Z107" i="5"/>
  <c r="Z91" i="5"/>
  <c r="Y95" i="5"/>
  <c r="Y96" i="5" s="1"/>
  <c r="Y87" i="5"/>
  <c r="Y88" i="5" s="1"/>
  <c r="Z83" i="5"/>
  <c r="Z68" i="5"/>
  <c r="Z70" i="5" s="1"/>
  <c r="Z71" i="5" l="1"/>
  <c r="Z72" i="5" s="1"/>
  <c r="AA67" i="5"/>
  <c r="Z108" i="5"/>
  <c r="Z110" i="5" s="1"/>
  <c r="Z100" i="5"/>
  <c r="Z102" i="5" s="1"/>
  <c r="Z76" i="5"/>
  <c r="Z78" i="5" s="1"/>
  <c r="Z84" i="5"/>
  <c r="Z86" i="5" s="1"/>
  <c r="Z116" i="5"/>
  <c r="Z118" i="5" s="1"/>
  <c r="Z92" i="5"/>
  <c r="Z94" i="5" s="1"/>
  <c r="Z103" i="5" l="1"/>
  <c r="Z104" i="5" s="1"/>
  <c r="AA99" i="5"/>
  <c r="Z119" i="5"/>
  <c r="Z120" i="5" s="1"/>
  <c r="AA115" i="5"/>
  <c r="Z111" i="5"/>
  <c r="Z112" i="5" s="1"/>
  <c r="AA107" i="5"/>
  <c r="Z87" i="5"/>
  <c r="Z88" i="5" s="1"/>
  <c r="AA83" i="5"/>
  <c r="AA75" i="5"/>
  <c r="Z79" i="5"/>
  <c r="Z80" i="5" s="1"/>
  <c r="AA68" i="5"/>
  <c r="AA70" i="5" s="1"/>
  <c r="AA91" i="5"/>
  <c r="Z95" i="5"/>
  <c r="Z96" i="5" s="1"/>
  <c r="AA71" i="5" l="1"/>
  <c r="AA72" i="5" s="1"/>
  <c r="AB67" i="5"/>
  <c r="AA108" i="5"/>
  <c r="AA110" i="5" s="1"/>
  <c r="AA100" i="5"/>
  <c r="AA102" i="5" s="1"/>
  <c r="AA84" i="5"/>
  <c r="AA86" i="5" s="1"/>
  <c r="AA116" i="5"/>
  <c r="AA118" i="5" s="1"/>
  <c r="AA92" i="5"/>
  <c r="AA94" i="5" s="1"/>
  <c r="AA76" i="5"/>
  <c r="AA78" i="5" s="1"/>
  <c r="AA87" i="5" l="1"/>
  <c r="AA88" i="5" s="1"/>
  <c r="AB83" i="5"/>
  <c r="AB75" i="5"/>
  <c r="AA79" i="5"/>
  <c r="AA80" i="5" s="1"/>
  <c r="AB107" i="5"/>
  <c r="AA111" i="5"/>
  <c r="AA112" i="5" s="1"/>
  <c r="AB91" i="5"/>
  <c r="AA95" i="5"/>
  <c r="AA96" i="5" s="1"/>
  <c r="AB68" i="5"/>
  <c r="AB70" i="5" s="1"/>
  <c r="AA119" i="5"/>
  <c r="AA120" i="5" s="1"/>
  <c r="AB115" i="5"/>
  <c r="AA103" i="5"/>
  <c r="AA104" i="5" s="1"/>
  <c r="AB99" i="5"/>
  <c r="AC67" i="5" l="1"/>
  <c r="AB71" i="5"/>
  <c r="AB72" i="5" s="1"/>
  <c r="AB100" i="5"/>
  <c r="AB102" i="5" s="1"/>
  <c r="AB84" i="5"/>
  <c r="AB86" i="5" s="1"/>
  <c r="AB108" i="5"/>
  <c r="AB110" i="5" s="1"/>
  <c r="AB116" i="5"/>
  <c r="AB118" i="5" s="1"/>
  <c r="AB92" i="5"/>
  <c r="AB94" i="5" s="1"/>
  <c r="AB76" i="5"/>
  <c r="AB78" i="5" s="1"/>
  <c r="AB119" i="5" l="1"/>
  <c r="AB120" i="5" s="1"/>
  <c r="AC115" i="5"/>
  <c r="AB111" i="5"/>
  <c r="AB112" i="5" s="1"/>
  <c r="AC107" i="5"/>
  <c r="AB95" i="5"/>
  <c r="AB96" i="5" s="1"/>
  <c r="AC91" i="5"/>
  <c r="AB103" i="5"/>
  <c r="AB104" i="5" s="1"/>
  <c r="AC99" i="5"/>
  <c r="AC75" i="5"/>
  <c r="AB79" i="5"/>
  <c r="AB80" i="5" s="1"/>
  <c r="AB87" i="5"/>
  <c r="AB88" i="5" s="1"/>
  <c r="AC83" i="5"/>
  <c r="AC68" i="5"/>
  <c r="AC70" i="5" s="1"/>
  <c r="AC71" i="5" l="1"/>
  <c r="AC72" i="5" s="1"/>
  <c r="AD67" i="5"/>
  <c r="AC108" i="5"/>
  <c r="AC110" i="5" s="1"/>
  <c r="AC92" i="5"/>
  <c r="AC94" i="5" s="1"/>
  <c r="AC116" i="5"/>
  <c r="AC118" i="5" s="1"/>
  <c r="AC84" i="5"/>
  <c r="AC86" i="5" s="1"/>
  <c r="AC100" i="5"/>
  <c r="AC102" i="5" s="1"/>
  <c r="AC76" i="5"/>
  <c r="AC78" i="5" s="1"/>
  <c r="AD99" i="5" l="1"/>
  <c r="AC103" i="5"/>
  <c r="AC104" i="5" s="1"/>
  <c r="AC87" i="5"/>
  <c r="AC88" i="5" s="1"/>
  <c r="AD83" i="5"/>
  <c r="AC79" i="5"/>
  <c r="AC80" i="5" s="1"/>
  <c r="AD75" i="5"/>
  <c r="AD91" i="5"/>
  <c r="AC95" i="5"/>
  <c r="AC96" i="5" s="1"/>
  <c r="AC119" i="5"/>
  <c r="AC120" i="5" s="1"/>
  <c r="AD115" i="5"/>
  <c r="AC111" i="5"/>
  <c r="AC112" i="5" s="1"/>
  <c r="AD107" i="5"/>
  <c r="AD68" i="5"/>
  <c r="AD70" i="5" s="1"/>
  <c r="AD71" i="5" l="1"/>
  <c r="AD72" i="5" s="1"/>
  <c r="AE67" i="5"/>
  <c r="AD108" i="5"/>
  <c r="AD110" i="5" s="1"/>
  <c r="AD92" i="5"/>
  <c r="AD94" i="5" s="1"/>
  <c r="AD116" i="5"/>
  <c r="AD118" i="5" s="1"/>
  <c r="AD76" i="5"/>
  <c r="AD78" i="5" s="1"/>
  <c r="AD84" i="5"/>
  <c r="AD86" i="5" s="1"/>
  <c r="AD100" i="5"/>
  <c r="AD102" i="5" s="1"/>
  <c r="AD111" i="5" l="1"/>
  <c r="AD112" i="5" s="1"/>
  <c r="AE107" i="5"/>
  <c r="AE91" i="5"/>
  <c r="AD95" i="5"/>
  <c r="AD96" i="5" s="1"/>
  <c r="AD87" i="5"/>
  <c r="AD88" i="5" s="1"/>
  <c r="AE83" i="5"/>
  <c r="AE99" i="5"/>
  <c r="AD103" i="5"/>
  <c r="AD104" i="5" s="1"/>
  <c r="AD119" i="5"/>
  <c r="AD120" i="5" s="1"/>
  <c r="AE115" i="5"/>
  <c r="AE68" i="5"/>
  <c r="AE70" i="5" s="1"/>
  <c r="AE75" i="5"/>
  <c r="AD79" i="5"/>
  <c r="AD80" i="5" s="1"/>
  <c r="AE71" i="5" l="1"/>
  <c r="AE72" i="5" s="1"/>
  <c r="AF67" i="5"/>
  <c r="AE76" i="5"/>
  <c r="AE78" i="5" s="1"/>
  <c r="AE100" i="5"/>
  <c r="AE102" i="5" s="1"/>
  <c r="AE92" i="5"/>
  <c r="AE94" i="5" s="1"/>
  <c r="AE116" i="5"/>
  <c r="AE118" i="5" s="1"/>
  <c r="AE84" i="5"/>
  <c r="AE86" i="5" s="1"/>
  <c r="AE108" i="5"/>
  <c r="AE110" i="5" s="1"/>
  <c r="AE87" i="5" l="1"/>
  <c r="AE88" i="5" s="1"/>
  <c r="AF83" i="5"/>
  <c r="AF99" i="5"/>
  <c r="AE103" i="5"/>
  <c r="AE104" i="5" s="1"/>
  <c r="AF91" i="5"/>
  <c r="AE95" i="5"/>
  <c r="AE96" i="5" s="1"/>
  <c r="AF75" i="5"/>
  <c r="AE79" i="5"/>
  <c r="AE80" i="5" s="1"/>
  <c r="AF68" i="5"/>
  <c r="AF70" i="5" s="1"/>
  <c r="AE111" i="5"/>
  <c r="AE112" i="5" s="1"/>
  <c r="AF107" i="5"/>
  <c r="AE119" i="5"/>
  <c r="AE120" i="5" s="1"/>
  <c r="AF115" i="5"/>
  <c r="AG67" i="5" l="1"/>
  <c r="AF71" i="5"/>
  <c r="AF72" i="5" s="1"/>
  <c r="AF76" i="5"/>
  <c r="AF78" i="5" s="1"/>
  <c r="AF100" i="5"/>
  <c r="AF102" i="5" s="1"/>
  <c r="AF108" i="5"/>
  <c r="AF110" i="5" s="1"/>
  <c r="AF84" i="5"/>
  <c r="AF86" i="5" s="1"/>
  <c r="AF116" i="5"/>
  <c r="AF118" i="5" s="1"/>
  <c r="AF92" i="5"/>
  <c r="AF94" i="5" s="1"/>
  <c r="AF95" i="5" l="1"/>
  <c r="AF96" i="5" s="1"/>
  <c r="AG91" i="5"/>
  <c r="AG107" i="5"/>
  <c r="AF111" i="5"/>
  <c r="AF112" i="5" s="1"/>
  <c r="AF119" i="5"/>
  <c r="AF120" i="5" s="1"/>
  <c r="AG115" i="5"/>
  <c r="AF103" i="5"/>
  <c r="AF104" i="5" s="1"/>
  <c r="AG99" i="5"/>
  <c r="AG75" i="5"/>
  <c r="AF79" i="5"/>
  <c r="AF80" i="5" s="1"/>
  <c r="AF87" i="5"/>
  <c r="AF88" i="5" s="1"/>
  <c r="AG83" i="5"/>
  <c r="AG68" i="5"/>
  <c r="AG70" i="5" s="1"/>
  <c r="AG108" i="5" l="1"/>
  <c r="AG110" i="5" s="1"/>
  <c r="AG100" i="5"/>
  <c r="AG102" i="5" s="1"/>
  <c r="AG116" i="5"/>
  <c r="AG118" i="5" s="1"/>
  <c r="AG92" i="5"/>
  <c r="AG94" i="5" s="1"/>
  <c r="AG84" i="5"/>
  <c r="AG86" i="5" s="1"/>
  <c r="AG71" i="5"/>
  <c r="AG72" i="5" s="1"/>
  <c r="AH67" i="5"/>
  <c r="AG76" i="5"/>
  <c r="AG78" i="5" s="1"/>
  <c r="AG103" i="5" l="1"/>
  <c r="AG104" i="5" s="1"/>
  <c r="AH99" i="5"/>
  <c r="AG87" i="5"/>
  <c r="AG88" i="5" s="1"/>
  <c r="AH83" i="5"/>
  <c r="AH91" i="5"/>
  <c r="AG95" i="5"/>
  <c r="AG96" i="5" s="1"/>
  <c r="AG79" i="5"/>
  <c r="AG80" i="5" s="1"/>
  <c r="AH75" i="5"/>
  <c r="AG119" i="5"/>
  <c r="AG120" i="5" s="1"/>
  <c r="AH115" i="5"/>
  <c r="AG111" i="5"/>
  <c r="AG112" i="5" s="1"/>
  <c r="AH107" i="5"/>
  <c r="AH68" i="5"/>
  <c r="AH70" i="5" s="1"/>
  <c r="AH76" i="5" l="1"/>
  <c r="AH78" i="5" s="1"/>
  <c r="AH108" i="5"/>
  <c r="AH110" i="5" s="1"/>
  <c r="AH116" i="5"/>
  <c r="AH118" i="5" s="1"/>
  <c r="AH100" i="5"/>
  <c r="AH102" i="5" s="1"/>
  <c r="AH84" i="5"/>
  <c r="AH86" i="5" s="1"/>
  <c r="AH71" i="5"/>
  <c r="AH72" i="5" s="1"/>
  <c r="AI67" i="5"/>
  <c r="AH92" i="5"/>
  <c r="AH94" i="5" s="1"/>
  <c r="AH111" i="5" l="1"/>
  <c r="AH112" i="5" s="1"/>
  <c r="AI107" i="5"/>
  <c r="AH119" i="5"/>
  <c r="AH120" i="5" s="1"/>
  <c r="AI115" i="5"/>
  <c r="AH87" i="5"/>
  <c r="AH88" i="5" s="1"/>
  <c r="AI83" i="5"/>
  <c r="AI75" i="5"/>
  <c r="AH79" i="5"/>
  <c r="AH80" i="5" s="1"/>
  <c r="AI99" i="5"/>
  <c r="AH103" i="5"/>
  <c r="AH104" i="5" s="1"/>
  <c r="AI68" i="5"/>
  <c r="AI70" i="5" s="1"/>
  <c r="AI91" i="5"/>
  <c r="AH95" i="5"/>
  <c r="AH96" i="5" s="1"/>
  <c r="AI71" i="5" l="1"/>
  <c r="AI72" i="5" s="1"/>
  <c r="AJ67" i="5"/>
  <c r="AI116" i="5"/>
  <c r="AI118" i="5" s="1"/>
  <c r="AI76" i="5"/>
  <c r="AI78" i="5" s="1"/>
  <c r="AI84" i="5"/>
  <c r="AI86" i="5" s="1"/>
  <c r="AI108" i="5"/>
  <c r="AI110" i="5" s="1"/>
  <c r="AI92" i="5"/>
  <c r="AI94" i="5" s="1"/>
  <c r="AI100" i="5"/>
  <c r="AI102" i="5" s="1"/>
  <c r="AJ75" i="5" l="1"/>
  <c r="AI79" i="5"/>
  <c r="AI80" i="5" s="1"/>
  <c r="AI119" i="5"/>
  <c r="AI120" i="5" s="1"/>
  <c r="AJ115" i="5"/>
  <c r="AJ99" i="5"/>
  <c r="AI103" i="5"/>
  <c r="AI104" i="5" s="1"/>
  <c r="AI87" i="5"/>
  <c r="AI88" i="5" s="1"/>
  <c r="AJ83" i="5"/>
  <c r="AJ91" i="5"/>
  <c r="AI95" i="5"/>
  <c r="AI96" i="5" s="1"/>
  <c r="AJ68" i="5"/>
  <c r="AJ70" i="5" s="1"/>
  <c r="AJ107" i="5"/>
  <c r="AI111" i="5"/>
  <c r="AI112" i="5" s="1"/>
  <c r="AJ71" i="5" l="1"/>
  <c r="AJ72" i="5" s="1"/>
  <c r="AK67" i="5"/>
  <c r="AJ108" i="5"/>
  <c r="AJ110" i="5" s="1"/>
  <c r="AJ92" i="5"/>
  <c r="AJ94" i="5" s="1"/>
  <c r="AJ100" i="5"/>
  <c r="AJ102" i="5" s="1"/>
  <c r="AJ76" i="5"/>
  <c r="AJ78" i="5" s="1"/>
  <c r="AJ84" i="5"/>
  <c r="AJ86" i="5" s="1"/>
  <c r="AJ116" i="5"/>
  <c r="AJ118" i="5" s="1"/>
  <c r="AJ95" i="5" l="1"/>
  <c r="AJ96" i="5" s="1"/>
  <c r="AK91" i="5"/>
  <c r="AJ111" i="5"/>
  <c r="AJ112" i="5" s="1"/>
  <c r="AK107" i="5"/>
  <c r="AK75" i="5"/>
  <c r="AJ79" i="5"/>
  <c r="AJ80" i="5" s="1"/>
  <c r="AJ103" i="5"/>
  <c r="AJ104" i="5" s="1"/>
  <c r="AK99" i="5"/>
  <c r="AK68" i="5"/>
  <c r="AK70" i="5" s="1"/>
  <c r="AJ87" i="5"/>
  <c r="AJ88" i="5" s="1"/>
  <c r="AK83" i="5"/>
  <c r="AJ119" i="5"/>
  <c r="AJ120" i="5" s="1"/>
  <c r="AK115" i="5"/>
  <c r="AK84" i="5" l="1"/>
  <c r="AK86" i="5" s="1"/>
  <c r="AK108" i="5"/>
  <c r="AK110" i="5" s="1"/>
  <c r="AK116" i="5"/>
  <c r="AK118" i="5" s="1"/>
  <c r="AK92" i="5"/>
  <c r="AK94" i="5" s="1"/>
  <c r="AK100" i="5"/>
  <c r="AK102" i="5" s="1"/>
  <c r="AK71" i="5"/>
  <c r="AK72" i="5" s="1"/>
  <c r="AL67" i="5"/>
  <c r="AK76" i="5"/>
  <c r="AK78" i="5" s="1"/>
  <c r="AL91" i="5" l="1"/>
  <c r="AK95" i="5"/>
  <c r="AK96" i="5" s="1"/>
  <c r="AK87" i="5"/>
  <c r="AK88" i="5" s="1"/>
  <c r="AL83" i="5"/>
  <c r="AL68" i="5"/>
  <c r="AL70" i="5" s="1"/>
  <c r="AK111" i="5"/>
  <c r="AK112" i="5" s="1"/>
  <c r="AL107" i="5"/>
  <c r="AK79" i="5"/>
  <c r="AK80" i="5" s="1"/>
  <c r="AL75" i="5"/>
  <c r="AK103" i="5"/>
  <c r="AK104" i="5" s="1"/>
  <c r="AL99" i="5"/>
  <c r="AK119" i="5"/>
  <c r="AK120" i="5" s="1"/>
  <c r="AL115" i="5"/>
  <c r="AL71" i="5" l="1"/>
  <c r="AL72" i="5" s="1"/>
  <c r="AM67" i="5"/>
  <c r="AL100" i="5"/>
  <c r="AL102" i="5" s="1"/>
  <c r="AL116" i="5"/>
  <c r="AL118" i="5" s="1"/>
  <c r="AL76" i="5"/>
  <c r="AL78" i="5" s="1"/>
  <c r="AL108" i="5"/>
  <c r="AL110" i="5" s="1"/>
  <c r="AL84" i="5"/>
  <c r="AL86" i="5" s="1"/>
  <c r="AL92" i="5"/>
  <c r="AL94" i="5" s="1"/>
  <c r="AM91" i="5" l="1"/>
  <c r="AL95" i="5"/>
  <c r="AL96" i="5" s="1"/>
  <c r="AM75" i="5"/>
  <c r="AL79" i="5"/>
  <c r="AL80" i="5" s="1"/>
  <c r="AL103" i="5"/>
  <c r="AL104" i="5" s="1"/>
  <c r="AM99" i="5"/>
  <c r="AL87" i="5"/>
  <c r="AL88" i="5" s="1"/>
  <c r="AM83" i="5"/>
  <c r="AL111" i="5"/>
  <c r="AL112" i="5" s="1"/>
  <c r="AM107" i="5"/>
  <c r="AM68" i="5"/>
  <c r="AM70" i="5" s="1"/>
  <c r="AL119" i="5"/>
  <c r="AL120" i="5" s="1"/>
  <c r="AM115" i="5"/>
  <c r="AM71" i="5" l="1"/>
  <c r="AM72" i="5" s="1"/>
  <c r="AN67" i="5"/>
  <c r="AM84" i="5"/>
  <c r="AM86" i="5" s="1"/>
  <c r="AM76" i="5"/>
  <c r="AM78" i="5" s="1"/>
  <c r="AM116" i="5"/>
  <c r="AM118" i="5" s="1"/>
  <c r="AM108" i="5"/>
  <c r="AM110" i="5" s="1"/>
  <c r="AM100" i="5"/>
  <c r="AM102" i="5" s="1"/>
  <c r="AM92" i="5"/>
  <c r="AM94" i="5" s="1"/>
  <c r="AM87" i="5" l="1"/>
  <c r="AM88" i="5" s="1"/>
  <c r="AN83" i="5"/>
  <c r="AN91" i="5"/>
  <c r="AM95" i="5"/>
  <c r="AM96" i="5" s="1"/>
  <c r="AN75" i="5"/>
  <c r="AM79" i="5"/>
  <c r="AM80" i="5" s="1"/>
  <c r="AM119" i="5"/>
  <c r="AM120" i="5" s="1"/>
  <c r="AN115" i="5"/>
  <c r="AN99" i="5"/>
  <c r="AM103" i="5"/>
  <c r="AM104" i="5" s="1"/>
  <c r="AN68" i="5"/>
  <c r="AN70" i="5" s="1"/>
  <c r="AM111" i="5"/>
  <c r="AM112" i="5" s="1"/>
  <c r="AN107" i="5"/>
  <c r="AN71" i="5" l="1"/>
  <c r="AN72" i="5" s="1"/>
  <c r="AO67" i="5"/>
  <c r="AN92" i="5"/>
  <c r="AN94" i="5" s="1"/>
  <c r="AN116" i="5"/>
  <c r="AN118" i="5" s="1"/>
  <c r="AN108" i="5"/>
  <c r="AN110" i="5" s="1"/>
  <c r="AN84" i="5"/>
  <c r="AN86" i="5" s="1"/>
  <c r="AN100" i="5"/>
  <c r="AN102" i="5" s="1"/>
  <c r="AN76" i="5"/>
  <c r="AN78" i="5" s="1"/>
  <c r="AN103" i="5" l="1"/>
  <c r="AN104" i="5" s="1"/>
  <c r="AO99" i="5"/>
  <c r="AN87" i="5"/>
  <c r="AN88" i="5" s="1"/>
  <c r="AO83" i="5"/>
  <c r="AN111" i="5"/>
  <c r="AN112" i="5" s="1"/>
  <c r="AO107" i="5"/>
  <c r="AN95" i="5"/>
  <c r="AN96" i="5" s="1"/>
  <c r="AO91" i="5"/>
  <c r="AO75" i="5"/>
  <c r="AN79" i="5"/>
  <c r="AN80" i="5" s="1"/>
  <c r="AO68" i="5"/>
  <c r="AO70" i="5" s="1"/>
  <c r="AN119" i="5"/>
  <c r="AN120" i="5" s="1"/>
  <c r="AO115" i="5"/>
  <c r="AO71" i="5" l="1"/>
  <c r="AO72" i="5" s="1"/>
  <c r="AP67" i="5"/>
  <c r="AO92" i="5"/>
  <c r="AO94" i="5" s="1"/>
  <c r="AO84" i="5"/>
  <c r="AO86" i="5" s="1"/>
  <c r="AO116" i="5"/>
  <c r="AO118" i="5" s="1"/>
  <c r="AO108" i="5"/>
  <c r="AO110" i="5" s="1"/>
  <c r="AO100" i="5"/>
  <c r="AO102" i="5" s="1"/>
  <c r="AO76" i="5"/>
  <c r="AO78" i="5" s="1"/>
  <c r="AO87" i="5" l="1"/>
  <c r="AO88" i="5" s="1"/>
  <c r="AP83" i="5"/>
  <c r="AP91" i="5"/>
  <c r="AO95" i="5"/>
  <c r="AO96" i="5" s="1"/>
  <c r="AO103" i="5"/>
  <c r="AO104" i="5" s="1"/>
  <c r="AP99" i="5"/>
  <c r="AO119" i="5"/>
  <c r="AO120" i="5" s="1"/>
  <c r="AP115" i="5"/>
  <c r="AP68" i="5"/>
  <c r="AP70" i="5" s="1"/>
  <c r="AO79" i="5"/>
  <c r="AO80" i="5" s="1"/>
  <c r="AP75" i="5"/>
  <c r="AO111" i="5"/>
  <c r="AO112" i="5" s="1"/>
  <c r="AP107" i="5"/>
  <c r="AP76" i="5" l="1"/>
  <c r="AP78" i="5" s="1"/>
  <c r="AP116" i="5"/>
  <c r="AP118" i="5" s="1"/>
  <c r="AP92" i="5"/>
  <c r="AP94" i="5" s="1"/>
  <c r="AP108" i="5"/>
  <c r="AP110" i="5" s="1"/>
  <c r="AP100" i="5"/>
  <c r="AP102" i="5" s="1"/>
  <c r="AP84" i="5"/>
  <c r="AP86" i="5" s="1"/>
  <c r="AP71" i="5"/>
  <c r="AP72" i="5" s="1"/>
  <c r="AQ67" i="5"/>
  <c r="AP87" i="5" l="1"/>
  <c r="AP88" i="5" s="1"/>
  <c r="AQ83" i="5"/>
  <c r="AP103" i="5"/>
  <c r="AP104" i="5" s="1"/>
  <c r="AQ99" i="5"/>
  <c r="AP119" i="5"/>
  <c r="AP120" i="5" s="1"/>
  <c r="AQ115" i="5"/>
  <c r="AP111" i="5"/>
  <c r="AP112" i="5" s="1"/>
  <c r="AQ107" i="5"/>
  <c r="AQ75" i="5"/>
  <c r="AP79" i="5"/>
  <c r="AP80" i="5" s="1"/>
  <c r="AQ68" i="5"/>
  <c r="AQ70" i="5" s="1"/>
  <c r="AQ91" i="5"/>
  <c r="AP95" i="5"/>
  <c r="AP96" i="5" s="1"/>
  <c r="AQ71" i="5" l="1"/>
  <c r="AQ72" i="5" s="1"/>
  <c r="AR67" i="5"/>
  <c r="AQ108" i="5"/>
  <c r="AQ110" i="5" s="1"/>
  <c r="AQ100" i="5"/>
  <c r="AQ102" i="5" s="1"/>
  <c r="AQ116" i="5"/>
  <c r="AQ118" i="5" s="1"/>
  <c r="AQ84" i="5"/>
  <c r="AQ86" i="5" s="1"/>
  <c r="AQ92" i="5"/>
  <c r="AQ94" i="5" s="1"/>
  <c r="AQ76" i="5"/>
  <c r="AQ78" i="5" s="1"/>
  <c r="AR75" i="5" l="1"/>
  <c r="AQ79" i="5"/>
  <c r="AQ80" i="5" s="1"/>
  <c r="AQ119" i="5"/>
  <c r="AQ120" i="5" s="1"/>
  <c r="AR115" i="5"/>
  <c r="AR107" i="5"/>
  <c r="AQ111" i="5"/>
  <c r="AQ112" i="5" s="1"/>
  <c r="AR68" i="5"/>
  <c r="AR70" i="5" s="1"/>
  <c r="AR91" i="5"/>
  <c r="AQ95" i="5"/>
  <c r="AQ96" i="5" s="1"/>
  <c r="AR83" i="5"/>
  <c r="AQ87" i="5"/>
  <c r="AQ88" i="5" s="1"/>
  <c r="AQ103" i="5"/>
  <c r="AQ104" i="5" s="1"/>
  <c r="AR99" i="5"/>
  <c r="AS67" i="5" l="1"/>
  <c r="AR71" i="5"/>
  <c r="AR72" i="5" s="1"/>
  <c r="AR116" i="5"/>
  <c r="AR118" i="5" s="1"/>
  <c r="AR84" i="5"/>
  <c r="AR86" i="5" s="1"/>
  <c r="AR100" i="5"/>
  <c r="AR102" i="5" s="1"/>
  <c r="AR92" i="5"/>
  <c r="AR94" i="5" s="1"/>
  <c r="AR108" i="5"/>
  <c r="AR110" i="5" s="1"/>
  <c r="AR76" i="5"/>
  <c r="AR78" i="5" s="1"/>
  <c r="AR111" i="5" l="1"/>
  <c r="AR112" i="5" s="1"/>
  <c r="AS107" i="5"/>
  <c r="AR103" i="5"/>
  <c r="AR104" i="5" s="1"/>
  <c r="AS99" i="5"/>
  <c r="AR95" i="5"/>
  <c r="AR96" i="5" s="1"/>
  <c r="AS91" i="5"/>
  <c r="AR119" i="5"/>
  <c r="AR120" i="5" s="1"/>
  <c r="AS115" i="5"/>
  <c r="AS75" i="5"/>
  <c r="AR79" i="5"/>
  <c r="AR80" i="5" s="1"/>
  <c r="AS83" i="5"/>
  <c r="AR87" i="5"/>
  <c r="AR88" i="5" s="1"/>
  <c r="AS68" i="5"/>
  <c r="AS70" i="5" s="1"/>
  <c r="AS71" i="5" l="1"/>
  <c r="AS72" i="5" s="1"/>
  <c r="AT67" i="5"/>
  <c r="AS116" i="5"/>
  <c r="AS118" i="5" s="1"/>
  <c r="AS100" i="5"/>
  <c r="AS102" i="5" s="1"/>
  <c r="AS84" i="5"/>
  <c r="AS86" i="5" s="1"/>
  <c r="AS92" i="5"/>
  <c r="AS94" i="5" s="1"/>
  <c r="AS108" i="5"/>
  <c r="AS110" i="5" s="1"/>
  <c r="AS76" i="5"/>
  <c r="AS78" i="5" s="1"/>
  <c r="AS87" i="5" l="1"/>
  <c r="AS88" i="5" s="1"/>
  <c r="AT83" i="5"/>
  <c r="AS119" i="5"/>
  <c r="AS120" i="5" s="1"/>
  <c r="AT115" i="5"/>
  <c r="AT68" i="5"/>
  <c r="AT70" i="5" s="1"/>
  <c r="AS111" i="5"/>
  <c r="AS112" i="5" s="1"/>
  <c r="AT107" i="5"/>
  <c r="AS79" i="5"/>
  <c r="AS80" i="5" s="1"/>
  <c r="AT75" i="5"/>
  <c r="AT91" i="5"/>
  <c r="AS95" i="5"/>
  <c r="AS96" i="5" s="1"/>
  <c r="AT99" i="5"/>
  <c r="AS103" i="5"/>
  <c r="AS104" i="5" s="1"/>
  <c r="AT108" i="5" l="1"/>
  <c r="AT110" i="5" s="1"/>
  <c r="AT116" i="5"/>
  <c r="AT118" i="5" s="1"/>
  <c r="AT92" i="5"/>
  <c r="AT94" i="5" s="1"/>
  <c r="AT76" i="5"/>
  <c r="AT78" i="5" s="1"/>
  <c r="AT84" i="5"/>
  <c r="AT86" i="5" s="1"/>
  <c r="AT100" i="5"/>
  <c r="AT102" i="5" s="1"/>
  <c r="AT71" i="5"/>
  <c r="AT72" i="5" s="1"/>
  <c r="AU67" i="5"/>
  <c r="AU91" i="5" l="1"/>
  <c r="AT95" i="5"/>
  <c r="AT96" i="5" s="1"/>
  <c r="AU99" i="5"/>
  <c r="AT103" i="5"/>
  <c r="AT104" i="5" s="1"/>
  <c r="AU115" i="5"/>
  <c r="AT119" i="5"/>
  <c r="AT120" i="5" s="1"/>
  <c r="AU75" i="5"/>
  <c r="AT79" i="5"/>
  <c r="AT80" i="5" s="1"/>
  <c r="AT87" i="5"/>
  <c r="AT88" i="5" s="1"/>
  <c r="AU83" i="5"/>
  <c r="AT111" i="5"/>
  <c r="AT112" i="5" s="1"/>
  <c r="AU107" i="5"/>
  <c r="AU68" i="5"/>
  <c r="AU70" i="5" s="1"/>
  <c r="AU71" i="5" l="1"/>
  <c r="AU72" i="5" s="1"/>
  <c r="AV67" i="5"/>
  <c r="AU100" i="5"/>
  <c r="AU102" i="5" s="1"/>
  <c r="AU108" i="5"/>
  <c r="AU110" i="5" s="1"/>
  <c r="AU76" i="5"/>
  <c r="AU78" i="5" s="1"/>
  <c r="AU84" i="5"/>
  <c r="AU86" i="5" s="1"/>
  <c r="AU116" i="5"/>
  <c r="AU118" i="5" s="1"/>
  <c r="AU92" i="5"/>
  <c r="AU94" i="5" s="1"/>
  <c r="AV91" i="5" l="1"/>
  <c r="AU95" i="5"/>
  <c r="AU96" i="5" s="1"/>
  <c r="AU119" i="5"/>
  <c r="AU120" i="5" s="1"/>
  <c r="AV115" i="5"/>
  <c r="AV75" i="5"/>
  <c r="AU79" i="5"/>
  <c r="AU80" i="5" s="1"/>
  <c r="AV99" i="5"/>
  <c r="AU103" i="5"/>
  <c r="AU104" i="5" s="1"/>
  <c r="AV68" i="5"/>
  <c r="AV70" i="5" s="1"/>
  <c r="AV83" i="5"/>
  <c r="AU87" i="5"/>
  <c r="AU88" i="5" s="1"/>
  <c r="AU111" i="5"/>
  <c r="AU112" i="5" s="1"/>
  <c r="AV107" i="5"/>
  <c r="AW67" i="5" l="1"/>
  <c r="AV71" i="5"/>
  <c r="AV72" i="5" s="1"/>
  <c r="AV116" i="5"/>
  <c r="AV118" i="5" s="1"/>
  <c r="AV84" i="5"/>
  <c r="AV86" i="5" s="1"/>
  <c r="AV100" i="5"/>
  <c r="AV102" i="5" s="1"/>
  <c r="AV108" i="5"/>
  <c r="AV110" i="5" s="1"/>
  <c r="AV76" i="5"/>
  <c r="AV78" i="5" s="1"/>
  <c r="AV92" i="5"/>
  <c r="AV94" i="5" s="1"/>
  <c r="AV119" i="5" l="1"/>
  <c r="AV120" i="5" s="1"/>
  <c r="AW115" i="5"/>
  <c r="AV103" i="5"/>
  <c r="AV104" i="5" s="1"/>
  <c r="AW99" i="5"/>
  <c r="AV111" i="5"/>
  <c r="AV112" i="5" s="1"/>
  <c r="AW107" i="5"/>
  <c r="AV95" i="5"/>
  <c r="AV96" i="5" s="1"/>
  <c r="AW91" i="5"/>
  <c r="AW83" i="5"/>
  <c r="AV87" i="5"/>
  <c r="AV88" i="5" s="1"/>
  <c r="AW75" i="5"/>
  <c r="AV79" i="5"/>
  <c r="AV80" i="5" s="1"/>
  <c r="AW68" i="5"/>
  <c r="AW70" i="5" s="1"/>
  <c r="AW100" i="5" l="1"/>
  <c r="AW102" i="5" s="1"/>
  <c r="AW76" i="5"/>
  <c r="AW78" i="5" s="1"/>
  <c r="AW108" i="5"/>
  <c r="AW110" i="5" s="1"/>
  <c r="AW116" i="5"/>
  <c r="AW118" i="5" s="1"/>
  <c r="AW92" i="5"/>
  <c r="AW94" i="5" s="1"/>
  <c r="AW71" i="5"/>
  <c r="AW72" i="5" s="1"/>
  <c r="AX67" i="5"/>
  <c r="AW84" i="5"/>
  <c r="AW86" i="5" s="1"/>
  <c r="AW111" i="5" l="1"/>
  <c r="AW112" i="5" s="1"/>
  <c r="AX107" i="5"/>
  <c r="AW79" i="5"/>
  <c r="AW80" i="5" s="1"/>
  <c r="AX75" i="5"/>
  <c r="AW119" i="5"/>
  <c r="AW120" i="5" s="1"/>
  <c r="AX115" i="5"/>
  <c r="AX91" i="5"/>
  <c r="AW95" i="5"/>
  <c r="AW96" i="5" s="1"/>
  <c r="AW103" i="5"/>
  <c r="AW104" i="5" s="1"/>
  <c r="AX99" i="5"/>
  <c r="AX68" i="5"/>
  <c r="AX70" i="5" s="1"/>
  <c r="AX83" i="5"/>
  <c r="AW87" i="5"/>
  <c r="AW88" i="5" s="1"/>
  <c r="AX71" i="5" l="1"/>
  <c r="AX72" i="5" s="1"/>
  <c r="AY67" i="5"/>
  <c r="AX76" i="5"/>
  <c r="AX78" i="5" s="1"/>
  <c r="AX92" i="5"/>
  <c r="AX94" i="5" s="1"/>
  <c r="AX100" i="5"/>
  <c r="AX102" i="5" s="1"/>
  <c r="AX116" i="5"/>
  <c r="AX118" i="5" s="1"/>
  <c r="AX108" i="5"/>
  <c r="AX110" i="5" s="1"/>
  <c r="AX84" i="5"/>
  <c r="AX86" i="5" s="1"/>
  <c r="AY91" i="5" l="1"/>
  <c r="AX95" i="5"/>
  <c r="AX96" i="5" s="1"/>
  <c r="AY75" i="5"/>
  <c r="AX79" i="5"/>
  <c r="AX80" i="5" s="1"/>
  <c r="AX111" i="5"/>
  <c r="AX112" i="5" s="1"/>
  <c r="AY107" i="5"/>
  <c r="AY99" i="5"/>
  <c r="AX103" i="5"/>
  <c r="AX104" i="5" s="1"/>
  <c r="AY68" i="5"/>
  <c r="AY70" i="5" s="1"/>
  <c r="AX87" i="5"/>
  <c r="AX88" i="5" s="1"/>
  <c r="AY83" i="5"/>
  <c r="AX119" i="5"/>
  <c r="AX120" i="5" s="1"/>
  <c r="AY115" i="5"/>
  <c r="AY71" i="5" l="1"/>
  <c r="AY72" i="5" s="1"/>
  <c r="AZ67" i="5"/>
  <c r="AY100" i="5"/>
  <c r="AY102" i="5"/>
  <c r="AY76" i="5"/>
  <c r="AY78" i="5" s="1"/>
  <c r="AY116" i="5"/>
  <c r="AY118" i="5" s="1"/>
  <c r="AY108" i="5"/>
  <c r="AY110" i="5" s="1"/>
  <c r="AY84" i="5"/>
  <c r="AY86" i="5" s="1"/>
  <c r="AY92" i="5"/>
  <c r="AY94" i="5" s="1"/>
  <c r="AZ91" i="5" l="1"/>
  <c r="AY95" i="5"/>
  <c r="AY96" i="5" s="1"/>
  <c r="AY119" i="5"/>
  <c r="AY120" i="5" s="1"/>
  <c r="AZ115" i="5"/>
  <c r="AY87" i="5"/>
  <c r="AY88" i="5" s="1"/>
  <c r="AZ83" i="5"/>
  <c r="AZ75" i="5"/>
  <c r="AY79" i="5"/>
  <c r="AY80" i="5" s="1"/>
  <c r="AZ99" i="5"/>
  <c r="AY103" i="5"/>
  <c r="AY104" i="5" s="1"/>
  <c r="AZ68" i="5"/>
  <c r="AZ70" i="5" s="1"/>
  <c r="AZ107" i="5"/>
  <c r="AY111" i="5"/>
  <c r="AY112" i="5" s="1"/>
  <c r="AZ71" i="5" l="1"/>
  <c r="AZ72" i="5" s="1"/>
  <c r="BA67" i="5"/>
  <c r="AZ116" i="5"/>
  <c r="AZ118" i="5" s="1"/>
  <c r="AZ76" i="5"/>
  <c r="AZ78" i="5" s="1"/>
  <c r="AZ84" i="5"/>
  <c r="AZ86" i="5" s="1"/>
  <c r="AZ108" i="5"/>
  <c r="AZ110" i="5" s="1"/>
  <c r="AZ100" i="5"/>
  <c r="AZ102" i="5" s="1"/>
  <c r="AZ92" i="5"/>
  <c r="AZ94" i="5" s="1"/>
  <c r="AZ119" i="5" l="1"/>
  <c r="AZ120" i="5" s="1"/>
  <c r="BA115" i="5"/>
  <c r="BA75" i="5"/>
  <c r="AZ79" i="5"/>
  <c r="AZ80" i="5" s="1"/>
  <c r="AZ103" i="5"/>
  <c r="AZ104" i="5" s="1"/>
  <c r="BA99" i="5"/>
  <c r="BA83" i="5"/>
  <c r="AZ87" i="5"/>
  <c r="AZ88" i="5" s="1"/>
  <c r="BA68" i="5"/>
  <c r="BA70" i="5" s="1"/>
  <c r="AZ95" i="5"/>
  <c r="AZ96" i="5" s="1"/>
  <c r="BA91" i="5"/>
  <c r="AZ111" i="5"/>
  <c r="AZ112" i="5" s="1"/>
  <c r="BA107" i="5"/>
  <c r="BA76" i="5" l="1"/>
  <c r="BA78" i="5" s="1"/>
  <c r="BA92" i="5"/>
  <c r="BA94" i="5" s="1"/>
  <c r="BA84" i="5"/>
  <c r="BA86" i="5" s="1"/>
  <c r="BA108" i="5"/>
  <c r="BA110" i="5" s="1"/>
  <c r="BA100" i="5"/>
  <c r="BA102" i="5" s="1"/>
  <c r="BA116" i="5"/>
  <c r="BA118" i="5" s="1"/>
  <c r="BA71" i="5"/>
  <c r="BA72" i="5" s="1"/>
  <c r="BB67" i="5"/>
  <c r="BA119" i="5" l="1"/>
  <c r="BA120" i="5" s="1"/>
  <c r="BB115" i="5"/>
  <c r="BA103" i="5"/>
  <c r="BA104" i="5" s="1"/>
  <c r="BB99" i="5"/>
  <c r="BB91" i="5"/>
  <c r="BA95" i="5"/>
  <c r="BA96" i="5" s="1"/>
  <c r="BB83" i="5"/>
  <c r="BA87" i="5"/>
  <c r="BA88" i="5" s="1"/>
  <c r="BA79" i="5"/>
  <c r="BA80" i="5" s="1"/>
  <c r="BB75" i="5"/>
  <c r="BA111" i="5"/>
  <c r="BA112" i="5" s="1"/>
  <c r="BB107" i="5"/>
  <c r="BB68" i="5"/>
  <c r="BB70" i="5" s="1"/>
  <c r="BB108" i="5" l="1"/>
  <c r="BB110" i="5" s="1"/>
  <c r="BB100" i="5"/>
  <c r="BB102" i="5" s="1"/>
  <c r="BB84" i="5"/>
  <c r="BB86" i="5" s="1"/>
  <c r="BB76" i="5"/>
  <c r="BB78" i="5" s="1"/>
  <c r="BB116" i="5"/>
  <c r="BB118" i="5" s="1"/>
  <c r="BB71" i="5"/>
  <c r="BB72" i="5" s="1"/>
  <c r="BC67" i="5"/>
  <c r="BB92" i="5"/>
  <c r="BB94" i="5" s="1"/>
  <c r="BC75" i="5" l="1"/>
  <c r="BB79" i="5"/>
  <c r="BB80" i="5" s="1"/>
  <c r="BB87" i="5"/>
  <c r="BB88" i="5" s="1"/>
  <c r="BC83" i="5"/>
  <c r="BB103" i="5"/>
  <c r="BB104" i="5" s="1"/>
  <c r="BC99" i="5"/>
  <c r="BB119" i="5"/>
  <c r="BB120" i="5" s="1"/>
  <c r="BC115" i="5"/>
  <c r="BB111" i="5"/>
  <c r="BB112" i="5" s="1"/>
  <c r="BC107" i="5"/>
  <c r="BC68" i="5"/>
  <c r="BC70" i="5" s="1"/>
  <c r="BC91" i="5"/>
  <c r="BB95" i="5"/>
  <c r="BB96" i="5" s="1"/>
  <c r="BC71" i="5" l="1"/>
  <c r="BC72" i="5" s="1"/>
  <c r="BD67" i="5"/>
  <c r="BC116" i="5"/>
  <c r="BC118" i="5" s="1"/>
  <c r="BC84" i="5"/>
  <c r="BC86" i="5" s="1"/>
  <c r="BC108" i="5"/>
  <c r="BC110" i="5" s="1"/>
  <c r="BC100" i="5"/>
  <c r="BC102" i="5" s="1"/>
  <c r="BC92" i="5"/>
  <c r="BC94" i="5" s="1"/>
  <c r="BC76" i="5"/>
  <c r="BC78" i="5" s="1"/>
  <c r="BD99" i="5" l="1"/>
  <c r="BC103" i="5"/>
  <c r="BC104" i="5" s="1"/>
  <c r="BD75" i="5"/>
  <c r="BC79" i="5"/>
  <c r="BC80" i="5" s="1"/>
  <c r="BC111" i="5"/>
  <c r="BC112" i="5" s="1"/>
  <c r="BD107" i="5"/>
  <c r="BC119" i="5"/>
  <c r="BC120" i="5" s="1"/>
  <c r="BD115" i="5"/>
  <c r="BD68" i="5"/>
  <c r="BD70" i="5" s="1"/>
  <c r="BD91" i="5"/>
  <c r="BC95" i="5"/>
  <c r="BC96" i="5" s="1"/>
  <c r="BC87" i="5"/>
  <c r="BC88" i="5" s="1"/>
  <c r="BD83" i="5"/>
  <c r="BD71" i="5" l="1"/>
  <c r="BD72" i="5" s="1"/>
  <c r="BE67" i="5"/>
  <c r="BD76" i="5"/>
  <c r="BD78" i="5" s="1"/>
  <c r="BD116" i="5"/>
  <c r="BD118" i="5" s="1"/>
  <c r="BD84" i="5"/>
  <c r="BD86" i="5" s="1"/>
  <c r="BD108" i="5"/>
  <c r="BD110" i="5" s="1"/>
  <c r="BD92" i="5"/>
  <c r="BD94" i="5" s="1"/>
  <c r="BD100" i="5"/>
  <c r="BD102" i="5" s="1"/>
  <c r="BD95" i="5" l="1"/>
  <c r="BD96" i="5" s="1"/>
  <c r="BE91" i="5"/>
  <c r="BE83" i="5"/>
  <c r="BD87" i="5"/>
  <c r="BD88" i="5" s="1"/>
  <c r="BE75" i="5"/>
  <c r="BD79" i="5"/>
  <c r="BD80" i="5" s="1"/>
  <c r="BE68" i="5"/>
  <c r="BE70" i="5" s="1"/>
  <c r="BD103" i="5"/>
  <c r="BD104" i="5" s="1"/>
  <c r="BE99" i="5"/>
  <c r="BE107" i="5"/>
  <c r="BD111" i="5"/>
  <c r="BD112" i="5" s="1"/>
  <c r="BD119" i="5"/>
  <c r="BD120" i="5" s="1"/>
  <c r="BE115" i="5"/>
  <c r="BE71" i="5" l="1"/>
  <c r="BE72" i="5" s="1"/>
  <c r="BF67" i="5"/>
  <c r="BE108" i="5"/>
  <c r="BE110" i="5" s="1"/>
  <c r="BE84" i="5"/>
  <c r="BE86" i="5" s="1"/>
  <c r="BE116" i="5"/>
  <c r="BE118" i="5" s="1"/>
  <c r="BE100" i="5"/>
  <c r="BE102" i="5" s="1"/>
  <c r="BE92" i="5"/>
  <c r="BE94" i="5" s="1"/>
  <c r="BE76" i="5"/>
  <c r="BE78" i="5" s="1"/>
  <c r="BF83" i="5" l="1"/>
  <c r="BE87" i="5"/>
  <c r="BE88" i="5" s="1"/>
  <c r="BE111" i="5"/>
  <c r="BE112" i="5" s="1"/>
  <c r="BF107" i="5"/>
  <c r="BF91" i="5"/>
  <c r="BE95" i="5"/>
  <c r="BE96" i="5" s="1"/>
  <c r="BE119" i="5"/>
  <c r="BE120" i="5" s="1"/>
  <c r="BF115" i="5"/>
  <c r="BF68" i="5"/>
  <c r="BF70" i="5" s="1"/>
  <c r="BE79" i="5"/>
  <c r="BE80" i="5" s="1"/>
  <c r="BF75" i="5"/>
  <c r="BE103" i="5"/>
  <c r="BE104" i="5" s="1"/>
  <c r="BF99" i="5"/>
  <c r="BF71" i="5" l="1"/>
  <c r="BF72" i="5" s="1"/>
  <c r="BG67" i="5"/>
  <c r="BF76" i="5"/>
  <c r="BF78" i="5" s="1"/>
  <c r="BF116" i="5"/>
  <c r="BF118" i="5" s="1"/>
  <c r="BF108" i="5"/>
  <c r="BF110" i="5" s="1"/>
  <c r="BF100" i="5"/>
  <c r="BF102" i="5" s="1"/>
  <c r="BF92" i="5"/>
  <c r="BF94" i="5" s="1"/>
  <c r="BF84" i="5"/>
  <c r="BF86" i="5" s="1"/>
  <c r="BG75" i="5" l="1"/>
  <c r="BF79" i="5"/>
  <c r="BF80" i="5" s="1"/>
  <c r="BF111" i="5"/>
  <c r="BF112" i="5" s="1"/>
  <c r="BG107" i="5"/>
  <c r="BG91" i="5"/>
  <c r="BF95" i="5"/>
  <c r="BF96" i="5" s="1"/>
  <c r="BG68" i="5"/>
  <c r="BG70" i="5" s="1"/>
  <c r="BF87" i="5"/>
  <c r="BF88" i="5" s="1"/>
  <c r="BG83" i="5"/>
  <c r="BF103" i="5"/>
  <c r="BF104" i="5" s="1"/>
  <c r="BG99" i="5"/>
  <c r="BF119" i="5"/>
  <c r="BF120" i="5" s="1"/>
  <c r="BG115" i="5"/>
  <c r="BG71" i="5" l="1"/>
  <c r="BG72" i="5" s="1"/>
  <c r="BH67" i="5"/>
  <c r="BG100" i="5"/>
  <c r="BG102" i="5" s="1"/>
  <c r="BG108" i="5"/>
  <c r="BG110" i="5" s="1"/>
  <c r="BG116" i="5"/>
  <c r="BG118" i="5" s="1"/>
  <c r="BG84" i="5"/>
  <c r="BG86" i="5" s="1"/>
  <c r="BG92" i="5"/>
  <c r="BG94" i="5" s="1"/>
  <c r="BG76" i="5"/>
  <c r="BG78" i="5" s="1"/>
  <c r="BH75" i="5" l="1"/>
  <c r="BG79" i="5"/>
  <c r="BG80" i="5" s="1"/>
  <c r="BG119" i="5"/>
  <c r="BG120" i="5" s="1"/>
  <c r="BH115" i="5"/>
  <c r="BG103" i="5"/>
  <c r="BG104" i="5" s="1"/>
  <c r="BH99" i="5"/>
  <c r="BH91" i="5"/>
  <c r="BG95" i="5"/>
  <c r="BG96" i="5" s="1"/>
  <c r="BH68" i="5"/>
  <c r="BH70" i="5" s="1"/>
  <c r="BH83" i="5"/>
  <c r="BG87" i="5"/>
  <c r="BG88" i="5" s="1"/>
  <c r="BH107" i="5"/>
  <c r="BG111" i="5"/>
  <c r="BG112" i="5" s="1"/>
  <c r="BI67" i="5" l="1"/>
  <c r="BH71" i="5"/>
  <c r="BH72" i="5" s="1"/>
  <c r="BH92" i="5"/>
  <c r="BH94" i="5" s="1"/>
  <c r="BH100" i="5"/>
  <c r="BH102" i="5" s="1"/>
  <c r="BH116" i="5"/>
  <c r="BH118" i="5" s="1"/>
  <c r="BH84" i="5"/>
  <c r="BH86" i="5" s="1"/>
  <c r="BH108" i="5"/>
  <c r="BH110" i="5" s="1"/>
  <c r="BH76" i="5"/>
  <c r="BH78" i="5" s="1"/>
  <c r="BH111" i="5" l="1"/>
  <c r="BH112" i="5" s="1"/>
  <c r="BI107" i="5"/>
  <c r="BH103" i="5"/>
  <c r="BH104" i="5" s="1"/>
  <c r="BI99" i="5"/>
  <c r="BH95" i="5"/>
  <c r="BH96" i="5" s="1"/>
  <c r="BI91" i="5"/>
  <c r="BH119" i="5"/>
  <c r="BH120" i="5" s="1"/>
  <c r="BI115" i="5"/>
  <c r="BI75" i="5"/>
  <c r="BH79" i="5"/>
  <c r="BH80" i="5" s="1"/>
  <c r="BI83" i="5"/>
  <c r="BH87" i="5"/>
  <c r="BH88" i="5" s="1"/>
  <c r="BI68" i="5"/>
  <c r="BI70" i="5" s="1"/>
  <c r="BI116" i="5" l="1"/>
  <c r="BI118" i="5" s="1"/>
  <c r="BI84" i="5"/>
  <c r="BI86" i="5" s="1"/>
  <c r="BI100" i="5"/>
  <c r="BI102" i="5" s="1"/>
  <c r="BI92" i="5"/>
  <c r="BI94" i="5" s="1"/>
  <c r="BI108" i="5"/>
  <c r="BI110" i="5" s="1"/>
  <c r="BI71" i="5"/>
  <c r="BI72" i="5" s="1"/>
  <c r="BJ67" i="5"/>
  <c r="BI76" i="5"/>
  <c r="BI78" i="5" s="1"/>
  <c r="BI111" i="5" l="1"/>
  <c r="BI112" i="5" s="1"/>
  <c r="BJ107" i="5"/>
  <c r="BJ91" i="5"/>
  <c r="BI95" i="5"/>
  <c r="BI96" i="5" s="1"/>
  <c r="BI119" i="5"/>
  <c r="BI120" i="5" s="1"/>
  <c r="BJ115" i="5"/>
  <c r="BJ68" i="5"/>
  <c r="BJ70" i="5" s="1"/>
  <c r="BJ83" i="5"/>
  <c r="BI87" i="5"/>
  <c r="BI88" i="5" s="1"/>
  <c r="BI79" i="5"/>
  <c r="BI80" i="5" s="1"/>
  <c r="BJ75" i="5"/>
  <c r="BJ99" i="5"/>
  <c r="BI103" i="5"/>
  <c r="BI104" i="5" s="1"/>
  <c r="BJ71" i="5" l="1"/>
  <c r="BJ72" i="5" s="1"/>
  <c r="BK67" i="5"/>
  <c r="BJ92" i="5"/>
  <c r="BJ94" i="5"/>
  <c r="BJ76" i="5"/>
  <c r="BJ78" i="5" s="1"/>
  <c r="BJ116" i="5"/>
  <c r="BJ118" i="5" s="1"/>
  <c r="BJ108" i="5"/>
  <c r="BJ110" i="5" s="1"/>
  <c r="BJ100" i="5"/>
  <c r="BJ102" i="5" s="1"/>
  <c r="BJ84" i="5"/>
  <c r="BJ86" i="5" s="1"/>
  <c r="BJ119" i="5" l="1"/>
  <c r="BJ120" i="5" s="1"/>
  <c r="BK115" i="5"/>
  <c r="BK99" i="5"/>
  <c r="BJ103" i="5"/>
  <c r="BJ104" i="5" s="1"/>
  <c r="BK91" i="5"/>
  <c r="BJ95" i="5"/>
  <c r="BJ96" i="5" s="1"/>
  <c r="BK68" i="5"/>
  <c r="BK70" i="5" s="1"/>
  <c r="BJ87" i="5"/>
  <c r="BJ88" i="5" s="1"/>
  <c r="BK83" i="5"/>
  <c r="BJ111" i="5"/>
  <c r="BJ112" i="5" s="1"/>
  <c r="BK107" i="5"/>
  <c r="BK75" i="5"/>
  <c r="BJ79" i="5"/>
  <c r="BJ80" i="5" s="1"/>
  <c r="BK71" i="5" l="1"/>
  <c r="BK72" i="5" s="1"/>
  <c r="BL67" i="5"/>
  <c r="BK76" i="5"/>
  <c r="BK78" i="5" s="1"/>
  <c r="BK108" i="5"/>
  <c r="BK110" i="5" s="1"/>
  <c r="BK100" i="5"/>
  <c r="BK102" i="5" s="1"/>
  <c r="BK92" i="5"/>
  <c r="BK94" i="5" s="1"/>
  <c r="BK84" i="5"/>
  <c r="BK86" i="5" s="1"/>
  <c r="BK116" i="5"/>
  <c r="BK118" i="5" s="1"/>
  <c r="BL83" i="5" l="1"/>
  <c r="BK87" i="5"/>
  <c r="BK88" i="5" s="1"/>
  <c r="BL91" i="5"/>
  <c r="BK95" i="5"/>
  <c r="BK96" i="5" s="1"/>
  <c r="BL99" i="5"/>
  <c r="BK103" i="5"/>
  <c r="BK104" i="5" s="1"/>
  <c r="BL68" i="5"/>
  <c r="BL70" i="5" s="1"/>
  <c r="BL75" i="5"/>
  <c r="BK79" i="5"/>
  <c r="BK80" i="5" s="1"/>
  <c r="BK119" i="5"/>
  <c r="BK120" i="5" s="1"/>
  <c r="BL115" i="5"/>
  <c r="BK111" i="5"/>
  <c r="BK112" i="5" s="1"/>
  <c r="BL107" i="5"/>
  <c r="BM67" i="5" l="1"/>
  <c r="BL71" i="5"/>
  <c r="BL72" i="5" s="1"/>
  <c r="BL108" i="5"/>
  <c r="BL110" i="5" s="1"/>
  <c r="BL116" i="5"/>
  <c r="BL118" i="5" s="1"/>
  <c r="BL92" i="5"/>
  <c r="BL94" i="5" s="1"/>
  <c r="BL76" i="5"/>
  <c r="BL78" i="5" s="1"/>
  <c r="BL100" i="5"/>
  <c r="BL102" i="5" s="1"/>
  <c r="BL84" i="5"/>
  <c r="BL86" i="5" s="1"/>
  <c r="BL119" i="5" l="1"/>
  <c r="BL120" i="5" s="1"/>
  <c r="BM115" i="5"/>
  <c r="BL103" i="5"/>
  <c r="BL104" i="5" s="1"/>
  <c r="BM99" i="5"/>
  <c r="BM107" i="5"/>
  <c r="BL111" i="5"/>
  <c r="BL112" i="5" s="1"/>
  <c r="BL95" i="5"/>
  <c r="BL96" i="5" s="1"/>
  <c r="BM91" i="5"/>
  <c r="BM75" i="5"/>
  <c r="BL79" i="5"/>
  <c r="BL80" i="5" s="1"/>
  <c r="BM83" i="5"/>
  <c r="BL87" i="5"/>
  <c r="BL88" i="5" s="1"/>
  <c r="BM68" i="5"/>
  <c r="BM70" i="5" s="1"/>
  <c r="BM71" i="5" l="1"/>
  <c r="BM72" i="5" s="1"/>
  <c r="BN67" i="5"/>
  <c r="BM100" i="5"/>
  <c r="BM102" i="5" s="1"/>
  <c r="BM116" i="5"/>
  <c r="BM118" i="5" s="1"/>
  <c r="BM92" i="5"/>
  <c r="BM94" i="5" s="1"/>
  <c r="BM84" i="5"/>
  <c r="BM86" i="5" s="1"/>
  <c r="BM76" i="5"/>
  <c r="BM78" i="5" s="1"/>
  <c r="BM108" i="5"/>
  <c r="BM110" i="5" s="1"/>
  <c r="BM79" i="5" l="1"/>
  <c r="BM80" i="5" s="1"/>
  <c r="BN75" i="5"/>
  <c r="BN83" i="5"/>
  <c r="BM87" i="5"/>
  <c r="BM88" i="5" s="1"/>
  <c r="BM103" i="5"/>
  <c r="BM104" i="5" s="1"/>
  <c r="BN99" i="5"/>
  <c r="BN91" i="5"/>
  <c r="BM95" i="5"/>
  <c r="BM96" i="5" s="1"/>
  <c r="BN68" i="5"/>
  <c r="BN70" i="5" s="1"/>
  <c r="BM111" i="5"/>
  <c r="BM112" i="5" s="1"/>
  <c r="BN107" i="5"/>
  <c r="BM119" i="5"/>
  <c r="BM120" i="5" s="1"/>
  <c r="BN115" i="5"/>
  <c r="BN108" i="5" l="1"/>
  <c r="BN110" i="5" s="1"/>
  <c r="BN92" i="5"/>
  <c r="BN94" i="5" s="1"/>
  <c r="BN84" i="5"/>
  <c r="BN86" i="5" s="1"/>
  <c r="BN116" i="5"/>
  <c r="BN118" i="5" s="1"/>
  <c r="BN100" i="5"/>
  <c r="BN102" i="5" s="1"/>
  <c r="BN76" i="5"/>
  <c r="BN78" i="5" s="1"/>
  <c r="BN71" i="5"/>
  <c r="BN72" i="5" s="1"/>
  <c r="BO67" i="5"/>
  <c r="BO75" i="5" l="1"/>
  <c r="BN79" i="5"/>
  <c r="BN80" i="5" s="1"/>
  <c r="BN87" i="5"/>
  <c r="BN88" i="5" s="1"/>
  <c r="BO83" i="5"/>
  <c r="BN119" i="5"/>
  <c r="BN120" i="5" s="1"/>
  <c r="BO115" i="5"/>
  <c r="BN111" i="5"/>
  <c r="BN112" i="5" s="1"/>
  <c r="BO107" i="5"/>
  <c r="BO91" i="5"/>
  <c r="BN95" i="5"/>
  <c r="BN96" i="5" s="1"/>
  <c r="BO68" i="5"/>
  <c r="BO70" i="5" s="1"/>
  <c r="BO99" i="5"/>
  <c r="BN103" i="5"/>
  <c r="BN104" i="5" s="1"/>
  <c r="BO71" i="5" l="1"/>
  <c r="BO72" i="5" s="1"/>
  <c r="BP67" i="5"/>
  <c r="BO108" i="5"/>
  <c r="BO110" i="5" s="1"/>
  <c r="BO84" i="5"/>
  <c r="BO86" i="5" s="1"/>
  <c r="BO116" i="5"/>
  <c r="BO118" i="5" s="1"/>
  <c r="BO100" i="5"/>
  <c r="BO102" i="5" s="1"/>
  <c r="BO92" i="5"/>
  <c r="BO94" i="5" s="1"/>
  <c r="BO76" i="5"/>
  <c r="BO78" i="5" s="1"/>
  <c r="BP83" i="5" l="1"/>
  <c r="BO87" i="5"/>
  <c r="BO88" i="5" s="1"/>
  <c r="BP107" i="5"/>
  <c r="BO111" i="5"/>
  <c r="BO112" i="5" s="1"/>
  <c r="BP99" i="5"/>
  <c r="BO103" i="5"/>
  <c r="BO104" i="5" s="1"/>
  <c r="BP75" i="5"/>
  <c r="BO79" i="5"/>
  <c r="BO80" i="5" s="1"/>
  <c r="BO119" i="5"/>
  <c r="BO120" i="5" s="1"/>
  <c r="BP115" i="5"/>
  <c r="BP91" i="5"/>
  <c r="BO95" i="5"/>
  <c r="BO96" i="5" s="1"/>
  <c r="BP68" i="5"/>
  <c r="BP70" i="5" s="1"/>
  <c r="BP71" i="5" l="1"/>
  <c r="BP72" i="5" s="1"/>
  <c r="BQ67" i="5"/>
  <c r="BP76" i="5"/>
  <c r="BP78" i="5" s="1"/>
  <c r="BP116" i="5"/>
  <c r="BP118" i="5" s="1"/>
  <c r="BP92" i="5"/>
  <c r="BP94" i="5" s="1"/>
  <c r="BP108" i="5"/>
  <c r="BP110" i="5" s="1"/>
  <c r="BP100" i="5"/>
  <c r="BP102" i="5" s="1"/>
  <c r="BP84" i="5"/>
  <c r="BP86" i="5" s="1"/>
  <c r="BP103" i="5" l="1"/>
  <c r="BP104" i="5" s="1"/>
  <c r="BQ99" i="5"/>
  <c r="BP111" i="5"/>
  <c r="BP112" i="5" s="1"/>
  <c r="BQ107" i="5"/>
  <c r="BP95" i="5"/>
  <c r="BP96" i="5" s="1"/>
  <c r="BQ91" i="5"/>
  <c r="BQ83" i="5"/>
  <c r="BP87" i="5"/>
  <c r="BP88" i="5" s="1"/>
  <c r="BP119" i="5"/>
  <c r="BP120" i="5" s="1"/>
  <c r="BQ115" i="5"/>
  <c r="BQ68" i="5"/>
  <c r="BQ70" i="5" s="1"/>
  <c r="BQ75" i="5"/>
  <c r="BP79" i="5"/>
  <c r="BP80" i="5" s="1"/>
  <c r="BQ71" i="5" l="1"/>
  <c r="BQ72" i="5" s="1"/>
  <c r="BR67" i="5"/>
  <c r="BQ116" i="5"/>
  <c r="BQ118" i="5" s="1"/>
  <c r="BQ92" i="5"/>
  <c r="BQ94" i="5" s="1"/>
  <c r="BQ100" i="5"/>
  <c r="BQ102" i="5" s="1"/>
  <c r="BQ108" i="5"/>
  <c r="BQ110" i="5" s="1"/>
  <c r="BQ84" i="5"/>
  <c r="BQ86" i="5" s="1"/>
  <c r="BQ76" i="5"/>
  <c r="BQ78" i="5" s="1"/>
  <c r="BQ111" i="5" l="1"/>
  <c r="BQ112" i="5" s="1"/>
  <c r="BR107" i="5"/>
  <c r="BQ119" i="5"/>
  <c r="BQ120" i="5" s="1"/>
  <c r="BR115" i="5"/>
  <c r="BQ103" i="5"/>
  <c r="BQ104" i="5" s="1"/>
  <c r="BR99" i="5"/>
  <c r="BR68" i="5"/>
  <c r="BR70" i="5" s="1"/>
  <c r="BR83" i="5"/>
  <c r="BQ87" i="5"/>
  <c r="BQ88" i="5" s="1"/>
  <c r="BQ79" i="5"/>
  <c r="BQ80" i="5" s="1"/>
  <c r="BR75" i="5"/>
  <c r="BR91" i="5"/>
  <c r="BQ95" i="5"/>
  <c r="BQ96" i="5" s="1"/>
  <c r="BR76" i="5" l="1"/>
  <c r="BR78" i="5" s="1"/>
  <c r="BR71" i="5"/>
  <c r="BR72" i="5" s="1"/>
  <c r="BS67" i="5"/>
  <c r="BR116" i="5"/>
  <c r="BR118" i="5" s="1"/>
  <c r="BR100" i="5"/>
  <c r="BR102" i="5" s="1"/>
  <c r="BR108" i="5"/>
  <c r="BR110" i="5" s="1"/>
  <c r="BR92" i="5"/>
  <c r="BR94" i="5"/>
  <c r="BR84" i="5"/>
  <c r="BR86" i="5" s="1"/>
  <c r="BR119" i="5" l="1"/>
  <c r="BR120" i="5" s="1"/>
  <c r="BS115" i="5"/>
  <c r="BR111" i="5"/>
  <c r="BR112" i="5" s="1"/>
  <c r="BS107" i="5"/>
  <c r="BR87" i="5"/>
  <c r="BR88" i="5" s="1"/>
  <c r="BS83" i="5"/>
  <c r="BR103" i="5"/>
  <c r="BR104" i="5" s="1"/>
  <c r="BS99" i="5"/>
  <c r="BS75" i="5"/>
  <c r="BR79" i="5"/>
  <c r="BR80" i="5" s="1"/>
  <c r="BS91" i="5"/>
  <c r="BR95" i="5"/>
  <c r="BR96" i="5" s="1"/>
  <c r="BS68" i="5"/>
  <c r="BS70" i="5" s="1"/>
  <c r="BS84" i="5" l="1"/>
  <c r="BS86" i="5" s="1"/>
  <c r="BS116" i="5"/>
  <c r="BS118" i="5" s="1"/>
  <c r="BS100" i="5"/>
  <c r="BS102" i="5" s="1"/>
  <c r="BS108" i="5"/>
  <c r="BS110" i="5" s="1"/>
  <c r="BS92" i="5"/>
  <c r="BS94" i="5"/>
  <c r="BS71" i="5"/>
  <c r="BS72" i="5" s="1"/>
  <c r="BT67" i="5"/>
  <c r="BS76" i="5"/>
  <c r="BS78" i="5" s="1"/>
  <c r="BS119" i="5" l="1"/>
  <c r="BS120" i="5" s="1"/>
  <c r="BT115" i="5"/>
  <c r="BS111" i="5"/>
  <c r="BS112" i="5" s="1"/>
  <c r="BT107" i="5"/>
  <c r="BT83" i="5"/>
  <c r="BS87" i="5"/>
  <c r="BS88" i="5" s="1"/>
  <c r="BT68" i="5"/>
  <c r="BT70" i="5" s="1"/>
  <c r="BT75" i="5"/>
  <c r="BS79" i="5"/>
  <c r="BS80" i="5" s="1"/>
  <c r="BT91" i="5"/>
  <c r="BS95" i="5"/>
  <c r="BS96" i="5" s="1"/>
  <c r="BT99" i="5"/>
  <c r="BS103" i="5"/>
  <c r="BS104" i="5" s="1"/>
  <c r="BT71" i="5" l="1"/>
  <c r="BT72" i="5" s="1"/>
  <c r="BU67" i="5"/>
  <c r="BT108" i="5"/>
  <c r="BT110" i="5" s="1"/>
  <c r="BT92" i="5"/>
  <c r="BT94" i="5" s="1"/>
  <c r="BT116" i="5"/>
  <c r="BT118" i="5" s="1"/>
  <c r="BT100" i="5"/>
  <c r="BT102" i="5" s="1"/>
  <c r="BT76" i="5"/>
  <c r="BT78" i="5" s="1"/>
  <c r="BT84" i="5"/>
  <c r="BT86" i="5" s="1"/>
  <c r="BT95" i="5" l="1"/>
  <c r="BT96" i="5" s="1"/>
  <c r="BU91" i="5"/>
  <c r="BT111" i="5"/>
  <c r="BT112" i="5" s="1"/>
  <c r="BU107" i="5"/>
  <c r="BT103" i="5"/>
  <c r="BT104" i="5" s="1"/>
  <c r="BU99" i="5"/>
  <c r="BT119" i="5"/>
  <c r="BT120" i="5" s="1"/>
  <c r="BU115" i="5"/>
  <c r="BU68" i="5"/>
  <c r="BU70" i="5" s="1"/>
  <c r="BU75" i="5"/>
  <c r="BT79" i="5"/>
  <c r="BT80" i="5" s="1"/>
  <c r="BU83" i="5"/>
  <c r="BT87" i="5"/>
  <c r="BT88" i="5" s="1"/>
  <c r="BU108" i="5" l="1"/>
  <c r="BU110" i="5" s="1"/>
  <c r="BU76" i="5"/>
  <c r="BU78" i="5" s="1"/>
  <c r="BU71" i="5"/>
  <c r="BU72" i="5" s="1"/>
  <c r="BV67" i="5"/>
  <c r="BU100" i="5"/>
  <c r="BU102" i="5" s="1"/>
  <c r="BU92" i="5"/>
  <c r="BU94" i="5" s="1"/>
  <c r="BU116" i="5"/>
  <c r="BU118" i="5" s="1"/>
  <c r="BU84" i="5"/>
  <c r="BU86" i="5" s="1"/>
  <c r="BU119" i="5" l="1"/>
  <c r="BU120" i="5" s="1"/>
  <c r="BV115" i="5"/>
  <c r="BV91" i="5"/>
  <c r="BU95" i="5"/>
  <c r="BU96" i="5" s="1"/>
  <c r="BU79" i="5"/>
  <c r="BU80" i="5" s="1"/>
  <c r="BV75" i="5"/>
  <c r="BU103" i="5"/>
  <c r="BU104" i="5" s="1"/>
  <c r="BV99" i="5"/>
  <c r="BU111" i="5"/>
  <c r="BU112" i="5" s="1"/>
  <c r="BV107" i="5"/>
  <c r="BV83" i="5"/>
  <c r="BU87" i="5"/>
  <c r="BU88" i="5" s="1"/>
  <c r="BV68" i="5"/>
  <c r="BV70" i="5" s="1"/>
  <c r="BV92" i="5" l="1"/>
  <c r="BV94" i="5" s="1"/>
  <c r="BV108" i="5"/>
  <c r="BV110" i="5" s="1"/>
  <c r="BV76" i="5"/>
  <c r="BV78" i="5" s="1"/>
  <c r="BV116" i="5"/>
  <c r="BV118" i="5" s="1"/>
  <c r="BV100" i="5"/>
  <c r="BV102" i="5" s="1"/>
  <c r="BV84" i="5"/>
  <c r="BV86" i="5" s="1"/>
  <c r="BV71" i="5"/>
  <c r="BV72" i="5" s="1"/>
  <c r="BW67" i="5"/>
  <c r="BW75" i="5" l="1"/>
  <c r="BV79" i="5"/>
  <c r="BV80" i="5" s="1"/>
  <c r="BV87" i="5"/>
  <c r="BV88" i="5" s="1"/>
  <c r="BW83" i="5"/>
  <c r="BV111" i="5"/>
  <c r="BV112" i="5" s="1"/>
  <c r="BW107" i="5"/>
  <c r="BV103" i="5"/>
  <c r="BV104" i="5" s="1"/>
  <c r="BW99" i="5"/>
  <c r="BV119" i="5"/>
  <c r="BV120" i="5" s="1"/>
  <c r="BW115" i="5"/>
  <c r="BW91" i="5"/>
  <c r="BV95" i="5"/>
  <c r="BV96" i="5" s="1"/>
  <c r="BW68" i="5"/>
  <c r="BW70" i="5" s="1"/>
  <c r="BW71" i="5" l="1"/>
  <c r="BW72" i="5" s="1"/>
  <c r="BX67" i="5"/>
  <c r="BW108" i="5"/>
  <c r="BW110" i="5" s="1"/>
  <c r="BW100" i="5"/>
  <c r="BW102" i="5" s="1"/>
  <c r="BW84" i="5"/>
  <c r="BW86" i="5" s="1"/>
  <c r="BW92" i="5"/>
  <c r="BW94" i="5" s="1"/>
  <c r="BW116" i="5"/>
  <c r="BW118" i="5" s="1"/>
  <c r="BW76" i="5"/>
  <c r="BW78" i="5" s="1"/>
  <c r="BX75" i="5" l="1"/>
  <c r="BW79" i="5"/>
  <c r="BW80" i="5" s="1"/>
  <c r="BW103" i="5"/>
  <c r="BW104" i="5" s="1"/>
  <c r="BX99" i="5"/>
  <c r="BW119" i="5"/>
  <c r="BW120" i="5" s="1"/>
  <c r="BX115" i="5"/>
  <c r="BX107" i="5"/>
  <c r="BW111" i="5"/>
  <c r="BW112" i="5" s="1"/>
  <c r="BX91" i="5"/>
  <c r="BW95" i="5"/>
  <c r="BW96" i="5" s="1"/>
  <c r="BX83" i="5"/>
  <c r="BW87" i="5"/>
  <c r="BW88" i="5" s="1"/>
  <c r="BX68" i="5"/>
  <c r="BX70" i="5" s="1"/>
  <c r="BX84" i="5" l="1"/>
  <c r="BX86" i="5" s="1"/>
  <c r="BX108" i="5"/>
  <c r="BX110" i="5" s="1"/>
  <c r="BY67" i="5"/>
  <c r="BX71" i="5"/>
  <c r="BX72" i="5" s="1"/>
  <c r="BX116" i="5"/>
  <c r="BX118" i="5" s="1"/>
  <c r="BX100" i="5"/>
  <c r="BX102" i="5" s="1"/>
  <c r="BX92" i="5"/>
  <c r="BX94" i="5" s="1"/>
  <c r="BX76" i="5"/>
  <c r="BX78" i="5" s="1"/>
  <c r="BX95" i="5" l="1"/>
  <c r="BX96" i="5" s="1"/>
  <c r="BY91" i="5"/>
  <c r="BX111" i="5"/>
  <c r="BX112" i="5" s="1"/>
  <c r="BY107" i="5"/>
  <c r="BX103" i="5"/>
  <c r="BX104" i="5" s="1"/>
  <c r="BY99" i="5"/>
  <c r="BX119" i="5"/>
  <c r="BX120" i="5" s="1"/>
  <c r="BY115" i="5"/>
  <c r="BY75" i="5"/>
  <c r="BX79" i="5"/>
  <c r="BX80" i="5" s="1"/>
  <c r="BY83" i="5"/>
  <c r="BX87" i="5"/>
  <c r="BX88" i="5" s="1"/>
  <c r="BY68" i="5"/>
  <c r="BY70" i="5" s="1"/>
  <c r="BY116" i="5" l="1"/>
  <c r="BY118" i="5" s="1"/>
  <c r="BY108" i="5"/>
  <c r="BY110" i="5" s="1"/>
  <c r="BY84" i="5"/>
  <c r="BY86" i="5" s="1"/>
  <c r="BY71" i="5"/>
  <c r="BY72" i="5" s="1"/>
  <c r="BZ67" i="5"/>
  <c r="BY100" i="5"/>
  <c r="BY102" i="5" s="1"/>
  <c r="BY92" i="5"/>
  <c r="BY94" i="5" s="1"/>
  <c r="BY76" i="5"/>
  <c r="BY78" i="5" s="1"/>
  <c r="BZ99" i="5" l="1"/>
  <c r="BY103" i="5"/>
  <c r="BY104" i="5" s="1"/>
  <c r="BY79" i="5"/>
  <c r="BY80" i="5" s="1"/>
  <c r="BZ75" i="5"/>
  <c r="BZ91" i="5"/>
  <c r="BY95" i="5"/>
  <c r="BY96" i="5" s="1"/>
  <c r="BY119" i="5"/>
  <c r="BY120" i="5" s="1"/>
  <c r="BZ115" i="5"/>
  <c r="BZ68" i="5"/>
  <c r="BZ70" i="5" s="1"/>
  <c r="BY111" i="5"/>
  <c r="BY112" i="5" s="1"/>
  <c r="BZ107" i="5"/>
  <c r="BZ83" i="5"/>
  <c r="BY87" i="5"/>
  <c r="BY88" i="5" s="1"/>
  <c r="BZ71" i="5" l="1"/>
  <c r="BZ72" i="5" s="1"/>
  <c r="CA67" i="5"/>
  <c r="BZ76" i="5"/>
  <c r="BZ78" i="5" s="1"/>
  <c r="BZ116" i="5"/>
  <c r="BZ118" i="5" s="1"/>
  <c r="BZ108" i="5"/>
  <c r="BZ110" i="5" s="1"/>
  <c r="BZ84" i="5"/>
  <c r="BZ86" i="5" s="1"/>
  <c r="BZ92" i="5"/>
  <c r="BZ94" i="5" s="1"/>
  <c r="BZ100" i="5"/>
  <c r="BZ102" i="5" s="1"/>
  <c r="CA99" i="5" l="1"/>
  <c r="BZ103" i="5"/>
  <c r="BZ104" i="5" s="1"/>
  <c r="CA75" i="5"/>
  <c r="BZ79" i="5"/>
  <c r="BZ80" i="5" s="1"/>
  <c r="BZ111" i="5"/>
  <c r="BZ112" i="5" s="1"/>
  <c r="CA107" i="5"/>
  <c r="CA91" i="5"/>
  <c r="BZ95" i="5"/>
  <c r="BZ96" i="5" s="1"/>
  <c r="CA68" i="5"/>
  <c r="CA70" i="5" s="1"/>
  <c r="BZ87" i="5"/>
  <c r="BZ88" i="5" s="1"/>
  <c r="CA83" i="5"/>
  <c r="CA115" i="5"/>
  <c r="BZ119" i="5"/>
  <c r="BZ120" i="5" s="1"/>
  <c r="CA71" i="5" l="1"/>
  <c r="CA72" i="5" s="1"/>
  <c r="CB67" i="5"/>
  <c r="CA84" i="5"/>
  <c r="CA86" i="5" s="1"/>
  <c r="CA92" i="5"/>
  <c r="CA94" i="5" s="1"/>
  <c r="CA76" i="5"/>
  <c r="CA78" i="5" s="1"/>
  <c r="CA108" i="5"/>
  <c r="CA110" i="5" s="1"/>
  <c r="CA116" i="5"/>
  <c r="CA118" i="5" s="1"/>
  <c r="CA100" i="5"/>
  <c r="CA102" i="5" s="1"/>
  <c r="CB91" i="5" l="1"/>
  <c r="CA95" i="5"/>
  <c r="CA96" i="5" s="1"/>
  <c r="CB99" i="5"/>
  <c r="CA103" i="5"/>
  <c r="CA104" i="5" s="1"/>
  <c r="CB83" i="5"/>
  <c r="CA87" i="5"/>
  <c r="CA88" i="5" s="1"/>
  <c r="CA119" i="5"/>
  <c r="CA120" i="5" s="1"/>
  <c r="CB115" i="5"/>
  <c r="CB75" i="5"/>
  <c r="CA79" i="5"/>
  <c r="CA80" i="5" s="1"/>
  <c r="CA111" i="5"/>
  <c r="CA112" i="5" s="1"/>
  <c r="CB107" i="5"/>
  <c r="CB68" i="5"/>
  <c r="CB70" i="5" s="1"/>
  <c r="CC67" i="5" l="1"/>
  <c r="CB71" i="5"/>
  <c r="CB72" i="5" s="1"/>
  <c r="CB100" i="5"/>
  <c r="CB102" i="5" s="1"/>
  <c r="CB108" i="5"/>
  <c r="CB110" i="5" s="1"/>
  <c r="CB116" i="5"/>
  <c r="CB118" i="5" s="1"/>
  <c r="CB76" i="5"/>
  <c r="CB78" i="5" s="1"/>
  <c r="CB84" i="5"/>
  <c r="CB86" i="5" s="1"/>
  <c r="CB92" i="5"/>
  <c r="CB94" i="5" s="1"/>
  <c r="CB111" i="5" l="1"/>
  <c r="CB112" i="5" s="1"/>
  <c r="CC107" i="5"/>
  <c r="CB95" i="5"/>
  <c r="CB96" i="5" s="1"/>
  <c r="CC91" i="5"/>
  <c r="CB103" i="5"/>
  <c r="CB104" i="5" s="1"/>
  <c r="CC99" i="5"/>
  <c r="CB119" i="5"/>
  <c r="CB120" i="5" s="1"/>
  <c r="CC115" i="5"/>
  <c r="CC83" i="5"/>
  <c r="CB87" i="5"/>
  <c r="CB88" i="5" s="1"/>
  <c r="CC75" i="5"/>
  <c r="CB79" i="5"/>
  <c r="CB80" i="5" s="1"/>
  <c r="CC68" i="5"/>
  <c r="CC70" i="5" s="1"/>
  <c r="CC71" i="5" l="1"/>
  <c r="CC72" i="5" s="1"/>
  <c r="CD67" i="5"/>
  <c r="CC76" i="5"/>
  <c r="CC78" i="5" s="1"/>
  <c r="CC100" i="5"/>
  <c r="CC102" i="5" s="1"/>
  <c r="CC108" i="5"/>
  <c r="CC110" i="5" s="1"/>
  <c r="CC116" i="5"/>
  <c r="CC118" i="5" s="1"/>
  <c r="CC92" i="5"/>
  <c r="CC94" i="5" s="1"/>
  <c r="CC84" i="5"/>
  <c r="CC86" i="5" s="1"/>
  <c r="CD83" i="5" l="1"/>
  <c r="CC87" i="5"/>
  <c r="CC88" i="5" s="1"/>
  <c r="CC111" i="5"/>
  <c r="CC112" i="5" s="1"/>
  <c r="CD107" i="5"/>
  <c r="CC79" i="5"/>
  <c r="CC80" i="5" s="1"/>
  <c r="CD75" i="5"/>
  <c r="CD91" i="5"/>
  <c r="CC95" i="5"/>
  <c r="CC96" i="5" s="1"/>
  <c r="CD68" i="5"/>
  <c r="CD70" i="5" s="1"/>
  <c r="CC119" i="5"/>
  <c r="CC120" i="5" s="1"/>
  <c r="CD115" i="5"/>
  <c r="CC103" i="5"/>
  <c r="CC104" i="5" s="1"/>
  <c r="CD99" i="5"/>
  <c r="CD108" i="5" l="1"/>
  <c r="CD110" i="5" s="1"/>
  <c r="CD116" i="5"/>
  <c r="CD118" i="5" s="1"/>
  <c r="CD92" i="5"/>
  <c r="CD94" i="5" s="1"/>
  <c r="CD100" i="5"/>
  <c r="CD102" i="5"/>
  <c r="CD76" i="5"/>
  <c r="CD78" i="5" s="1"/>
  <c r="CD71" i="5"/>
  <c r="CD72" i="5" s="1"/>
  <c r="CE67" i="5"/>
  <c r="CD84" i="5"/>
  <c r="CD86" i="5" s="1"/>
  <c r="CE75" i="5" l="1"/>
  <c r="CD79" i="5"/>
  <c r="CD80" i="5" s="1"/>
  <c r="CD119" i="5"/>
  <c r="CD120" i="5" s="1"/>
  <c r="CE115" i="5"/>
  <c r="CD87" i="5"/>
  <c r="CD88" i="5" s="1"/>
  <c r="CE83" i="5"/>
  <c r="CD111" i="5"/>
  <c r="CD112" i="5" s="1"/>
  <c r="CE107" i="5"/>
  <c r="CE68" i="5"/>
  <c r="CE70" i="5" s="1"/>
  <c r="CE99" i="5"/>
  <c r="CD103" i="5"/>
  <c r="CD104" i="5" s="1"/>
  <c r="CE91" i="5"/>
  <c r="CD95" i="5"/>
  <c r="CD96" i="5" s="1"/>
  <c r="CE71" i="5" l="1"/>
  <c r="CE72" i="5" s="1"/>
  <c r="CF67" i="5"/>
  <c r="CE108" i="5"/>
  <c r="CE110" i="5" s="1"/>
  <c r="CE116" i="5"/>
  <c r="CE118" i="5" s="1"/>
  <c r="CE100" i="5"/>
  <c r="CE102" i="5" s="1"/>
  <c r="CE84" i="5"/>
  <c r="CE86" i="5" s="1"/>
  <c r="CE92" i="5"/>
  <c r="CE94" i="5" s="1"/>
  <c r="CE76" i="5"/>
  <c r="CE78" i="5" s="1"/>
  <c r="CF75" i="5" l="1"/>
  <c r="CE79" i="5"/>
  <c r="CE80" i="5" s="1"/>
  <c r="CF99" i="5"/>
  <c r="CE103" i="5"/>
  <c r="CE104" i="5" s="1"/>
  <c r="CF91" i="5"/>
  <c r="CE95" i="5"/>
  <c r="CE96" i="5" s="1"/>
  <c r="CE119" i="5"/>
  <c r="CE120" i="5" s="1"/>
  <c r="CF115" i="5"/>
  <c r="CF107" i="5"/>
  <c r="CE111" i="5"/>
  <c r="CE112" i="5" s="1"/>
  <c r="CF68" i="5"/>
  <c r="CF70" i="5" s="1"/>
  <c r="CF83" i="5"/>
  <c r="CE87" i="5"/>
  <c r="CE88" i="5" s="1"/>
  <c r="CF71" i="5" l="1"/>
  <c r="CF72" i="5" s="1"/>
  <c r="CG67" i="5"/>
  <c r="CF116" i="5"/>
  <c r="CF118" i="5" s="1"/>
  <c r="CF100" i="5"/>
  <c r="CF102" i="5" s="1"/>
  <c r="CF84" i="5"/>
  <c r="CF86" i="5" s="1"/>
  <c r="CF108" i="5"/>
  <c r="CF110" i="5" s="1"/>
  <c r="CF92" i="5"/>
  <c r="CF94" i="5" s="1"/>
  <c r="CF76" i="5"/>
  <c r="CF78" i="5" s="1"/>
  <c r="CF119" i="5" l="1"/>
  <c r="CF120" i="5" s="1"/>
  <c r="CG115" i="5"/>
  <c r="CF111" i="5"/>
  <c r="CF112" i="5" s="1"/>
  <c r="CG107" i="5"/>
  <c r="CF103" i="5"/>
  <c r="CF104" i="5" s="1"/>
  <c r="CG99" i="5"/>
  <c r="CG83" i="5"/>
  <c r="CF87" i="5"/>
  <c r="CF88" i="5" s="1"/>
  <c r="CF95" i="5"/>
  <c r="CF96" i="5" s="1"/>
  <c r="CG91" i="5"/>
  <c r="CG68" i="5"/>
  <c r="CG70" i="5" s="1"/>
  <c r="CG75" i="5"/>
  <c r="CF79" i="5"/>
  <c r="CF80" i="5" s="1"/>
  <c r="CG71" i="5" l="1"/>
  <c r="CG72" i="5" s="1"/>
  <c r="CH67" i="5"/>
  <c r="CG108" i="5"/>
  <c r="CG110" i="5" s="1"/>
  <c r="CG92" i="5"/>
  <c r="CG94" i="5" s="1"/>
  <c r="CG100" i="5"/>
  <c r="CG102" i="5" s="1"/>
  <c r="CG116" i="5"/>
  <c r="CG118" i="5" s="1"/>
  <c r="CG84" i="5"/>
  <c r="CG86" i="5" s="1"/>
  <c r="CG76" i="5"/>
  <c r="CG78" i="5" s="1"/>
  <c r="CG103" i="5" l="1"/>
  <c r="CG104" i="5" s="1"/>
  <c r="CH99" i="5"/>
  <c r="CH83" i="5"/>
  <c r="CG87" i="5"/>
  <c r="CG88" i="5" s="1"/>
  <c r="CG111" i="5"/>
  <c r="CG112" i="5" s="1"/>
  <c r="CH107" i="5"/>
  <c r="CG79" i="5"/>
  <c r="CG80" i="5" s="1"/>
  <c r="CH75" i="5"/>
  <c r="CH68" i="5"/>
  <c r="CH70" i="5" s="1"/>
  <c r="CG119" i="5"/>
  <c r="CG120" i="5" s="1"/>
  <c r="CH115" i="5"/>
  <c r="CH91" i="5"/>
  <c r="CG95" i="5"/>
  <c r="CG96" i="5" s="1"/>
  <c r="CH71" i="5" l="1"/>
  <c r="CH72" i="5" s="1"/>
  <c r="CI67" i="5"/>
  <c r="CH116" i="5"/>
  <c r="CH118" i="5" s="1"/>
  <c r="CH76" i="5"/>
  <c r="CH78" i="5" s="1"/>
  <c r="CH84" i="5"/>
  <c r="CH86" i="5" s="1"/>
  <c r="CH108" i="5"/>
  <c r="CH110" i="5" s="1"/>
  <c r="CH100" i="5"/>
  <c r="CH102" i="5" s="1"/>
  <c r="CH92" i="5"/>
  <c r="CH94" i="5" s="1"/>
  <c r="CH111" i="5" l="1"/>
  <c r="CH112" i="5" s="1"/>
  <c r="CI107" i="5"/>
  <c r="CI75" i="5"/>
  <c r="CH79" i="5"/>
  <c r="CH80" i="5" s="1"/>
  <c r="CH87" i="5"/>
  <c r="CH88" i="5" s="1"/>
  <c r="CI83" i="5"/>
  <c r="CH119" i="5"/>
  <c r="CH120" i="5" s="1"/>
  <c r="CI115" i="5"/>
  <c r="CI68" i="5"/>
  <c r="CI70" i="5" s="1"/>
  <c r="CH103" i="5"/>
  <c r="CH104" i="5" s="1"/>
  <c r="CI99" i="5"/>
  <c r="CI91" i="5"/>
  <c r="CH95" i="5"/>
  <c r="CH96" i="5" s="1"/>
  <c r="CI71" i="5" l="1"/>
  <c r="CI72" i="5" s="1"/>
  <c r="CJ67" i="5"/>
  <c r="CI100" i="5"/>
  <c r="CI102" i="5" s="1"/>
  <c r="CI116" i="5"/>
  <c r="CI118" i="5" s="1"/>
  <c r="CI76" i="5"/>
  <c r="CI78" i="5" s="1"/>
  <c r="CI84" i="5"/>
  <c r="CI86" i="5" s="1"/>
  <c r="CI108" i="5"/>
  <c r="CI110" i="5" s="1"/>
  <c r="CI92" i="5"/>
  <c r="CI94" i="5" s="1"/>
  <c r="CJ91" i="5" l="1"/>
  <c r="CI95" i="5"/>
  <c r="CI96" i="5" s="1"/>
  <c r="CI111" i="5"/>
  <c r="CI112" i="5" s="1"/>
  <c r="CJ107" i="5"/>
  <c r="CJ99" i="5"/>
  <c r="CI103" i="5"/>
  <c r="CI104" i="5" s="1"/>
  <c r="CJ83" i="5"/>
  <c r="CI87" i="5"/>
  <c r="CI88" i="5" s="1"/>
  <c r="CJ75" i="5"/>
  <c r="CI79" i="5"/>
  <c r="CI80" i="5" s="1"/>
  <c r="CJ68" i="5"/>
  <c r="CJ70" i="5" s="1"/>
  <c r="CI119" i="5"/>
  <c r="CI120" i="5" s="1"/>
  <c r="CJ115" i="5"/>
  <c r="CJ71" i="5" l="1"/>
  <c r="CJ72" i="5" s="1"/>
  <c r="CK67" i="5"/>
  <c r="CJ84" i="5"/>
  <c r="CJ86" i="5" s="1"/>
  <c r="CJ116" i="5"/>
  <c r="CJ118" i="5" s="1"/>
  <c r="CJ108" i="5"/>
  <c r="CJ110" i="5" s="1"/>
  <c r="CJ76" i="5"/>
  <c r="CJ78" i="5" s="1"/>
  <c r="CJ100" i="5"/>
  <c r="CJ102" i="5" s="1"/>
  <c r="CJ92" i="5"/>
  <c r="CJ94" i="5" s="1"/>
  <c r="CK75" i="5" l="1"/>
  <c r="CJ79" i="5"/>
  <c r="CJ80" i="5" s="1"/>
  <c r="CK83" i="5"/>
  <c r="CJ87" i="5"/>
  <c r="CJ88" i="5" s="1"/>
  <c r="CK107" i="5"/>
  <c r="CJ111" i="5"/>
  <c r="CJ112" i="5" s="1"/>
  <c r="CJ103" i="5"/>
  <c r="CJ104" i="5" s="1"/>
  <c r="CK99" i="5"/>
  <c r="CK68" i="5"/>
  <c r="CK70" i="5" s="1"/>
  <c r="CJ95" i="5"/>
  <c r="CJ96" i="5" s="1"/>
  <c r="CK91" i="5"/>
  <c r="CJ119" i="5"/>
  <c r="CJ120" i="5" s="1"/>
  <c r="CK115" i="5"/>
  <c r="CK92" i="5" l="1"/>
  <c r="CK94" i="5" s="1"/>
  <c r="CK84" i="5"/>
  <c r="CK86" i="5" s="1"/>
  <c r="CK100" i="5"/>
  <c r="CK102" i="5" s="1"/>
  <c r="CK116" i="5"/>
  <c r="CK118" i="5" s="1"/>
  <c r="CK71" i="5"/>
  <c r="CK72" i="5" s="1"/>
  <c r="CL67" i="5"/>
  <c r="CK108" i="5"/>
  <c r="CK110" i="5" s="1"/>
  <c r="CK76" i="5"/>
  <c r="CK78" i="5" s="1"/>
  <c r="CK111" i="5" l="1"/>
  <c r="CK112" i="5" s="1"/>
  <c r="CL107" i="5"/>
  <c r="CK103" i="5"/>
  <c r="CK104" i="5" s="1"/>
  <c r="CL99" i="5"/>
  <c r="CK79" i="5"/>
  <c r="CK80" i="5" s="1"/>
  <c r="CL75" i="5"/>
  <c r="CK119" i="5"/>
  <c r="CK120" i="5" s="1"/>
  <c r="CL115" i="5"/>
  <c r="CL91" i="5"/>
  <c r="CK95" i="5"/>
  <c r="CK96" i="5" s="1"/>
  <c r="CL83" i="5"/>
  <c r="CK87" i="5"/>
  <c r="CK88" i="5" s="1"/>
  <c r="CL68" i="5"/>
  <c r="CL70" i="5" s="1"/>
  <c r="CL100" i="5" l="1"/>
  <c r="CL102" i="5" s="1"/>
  <c r="CL84" i="5"/>
  <c r="CL86" i="5" s="1"/>
  <c r="CL76" i="5"/>
  <c r="CL78" i="5" s="1"/>
  <c r="CL108" i="5"/>
  <c r="CL110" i="5" s="1"/>
  <c r="CL116" i="5"/>
  <c r="CL118" i="5" s="1"/>
  <c r="CL71" i="5"/>
  <c r="CL72" i="5" s="1"/>
  <c r="CM67" i="5"/>
  <c r="CL92" i="5"/>
  <c r="CL94" i="5" s="1"/>
  <c r="CL111" i="5" l="1"/>
  <c r="CL112" i="5" s="1"/>
  <c r="CM107" i="5"/>
  <c r="CM75" i="5"/>
  <c r="CL79" i="5"/>
  <c r="CL80" i="5" s="1"/>
  <c r="CL87" i="5"/>
  <c r="CL88" i="5" s="1"/>
  <c r="CM83" i="5"/>
  <c r="CL119" i="5"/>
  <c r="CL120" i="5" s="1"/>
  <c r="CM115" i="5"/>
  <c r="CL103" i="5"/>
  <c r="CL104" i="5" s="1"/>
  <c r="CM99" i="5"/>
  <c r="CM68" i="5"/>
  <c r="CM70" i="5" s="1"/>
  <c r="CM91" i="5"/>
  <c r="CL95" i="5"/>
  <c r="CL96" i="5" s="1"/>
  <c r="CM71" i="5" l="1"/>
  <c r="CM72" i="5" s="1"/>
  <c r="CN67" i="5"/>
  <c r="CM116" i="5"/>
  <c r="CM118" i="5" s="1"/>
  <c r="CM76" i="5"/>
  <c r="CM78" i="5" s="1"/>
  <c r="CM100" i="5"/>
  <c r="CM102" i="5" s="1"/>
  <c r="CM84" i="5"/>
  <c r="CM86" i="5" s="1"/>
  <c r="CM108" i="5"/>
  <c r="CM110" i="5" s="1"/>
  <c r="CM92" i="5"/>
  <c r="CM94" i="5" s="1"/>
  <c r="CN91" i="5" l="1"/>
  <c r="CM95" i="5"/>
  <c r="CM96" i="5" s="1"/>
  <c r="CM103" i="5"/>
  <c r="CM104" i="5" s="1"/>
  <c r="CN99" i="5"/>
  <c r="CN107" i="5"/>
  <c r="CM111" i="5"/>
  <c r="CM112" i="5" s="1"/>
  <c r="CN75" i="5"/>
  <c r="CM79" i="5"/>
  <c r="CM80" i="5" s="1"/>
  <c r="CM119" i="5"/>
  <c r="CM120" i="5" s="1"/>
  <c r="CN115" i="5"/>
  <c r="CN68" i="5"/>
  <c r="CN70" i="5" s="1"/>
  <c r="CN83" i="5"/>
  <c r="CM87" i="5"/>
  <c r="CM88" i="5" s="1"/>
  <c r="CO67" i="5" l="1"/>
  <c r="CN71" i="5"/>
  <c r="CN72" i="5" s="1"/>
  <c r="CN100" i="5"/>
  <c r="CN102" i="5" s="1"/>
  <c r="CN76" i="5"/>
  <c r="CN78" i="5" s="1"/>
  <c r="CN116" i="5"/>
  <c r="CN118" i="5" s="1"/>
  <c r="CN84" i="5"/>
  <c r="CN86" i="5" s="1"/>
  <c r="CN108" i="5"/>
  <c r="CN110" i="5" s="1"/>
  <c r="CN92" i="5"/>
  <c r="CN94" i="5" s="1"/>
  <c r="CN95" i="5" l="1"/>
  <c r="CN96" i="5" s="1"/>
  <c r="CO91" i="5"/>
  <c r="CN119" i="5"/>
  <c r="CN120" i="5" s="1"/>
  <c r="CO115" i="5"/>
  <c r="CN103" i="5"/>
  <c r="CN104" i="5" s="1"/>
  <c r="CO99" i="5"/>
  <c r="CN111" i="5"/>
  <c r="CN112" i="5" s="1"/>
  <c r="CO107" i="5"/>
  <c r="CO75" i="5"/>
  <c r="CN79" i="5"/>
  <c r="CN80" i="5" s="1"/>
  <c r="CO83" i="5"/>
  <c r="CN87" i="5"/>
  <c r="CN88" i="5" s="1"/>
  <c r="CO68" i="5"/>
  <c r="CO70" i="5" s="1"/>
  <c r="CO84" i="5" l="1"/>
  <c r="CO86" i="5" s="1"/>
  <c r="CO108" i="5"/>
  <c r="CO110" i="5" s="1"/>
  <c r="CO116" i="5"/>
  <c r="CO118" i="5" s="1"/>
  <c r="CO100" i="5"/>
  <c r="CO102" i="5" s="1"/>
  <c r="CO92" i="5"/>
  <c r="CO94" i="5" s="1"/>
  <c r="CO71" i="5"/>
  <c r="CO72" i="5" s="1"/>
  <c r="CP67" i="5"/>
  <c r="CO76" i="5"/>
  <c r="CO78" i="5" s="1"/>
  <c r="CO119" i="5" l="1"/>
  <c r="CO120" i="5" s="1"/>
  <c r="CP115" i="5"/>
  <c r="CP91" i="5"/>
  <c r="CO95" i="5"/>
  <c r="CO96" i="5" s="1"/>
  <c r="CO111" i="5"/>
  <c r="CO112" i="5" s="1"/>
  <c r="CP107" i="5"/>
  <c r="CO79" i="5"/>
  <c r="CO80" i="5" s="1"/>
  <c r="CP75" i="5"/>
  <c r="CP68" i="5"/>
  <c r="CP70" i="5" s="1"/>
  <c r="CP99" i="5"/>
  <c r="CO103" i="5"/>
  <c r="CO104" i="5" s="1"/>
  <c r="CP83" i="5"/>
  <c r="CO87" i="5"/>
  <c r="CO88" i="5" s="1"/>
  <c r="CP92" i="5" l="1"/>
  <c r="CP94" i="5" s="1"/>
  <c r="CP76" i="5"/>
  <c r="CP78" i="5" s="1"/>
  <c r="CP100" i="5"/>
  <c r="CP102" i="5" s="1"/>
  <c r="CP108" i="5"/>
  <c r="CP110" i="5" s="1"/>
  <c r="CP116" i="5"/>
  <c r="CP118" i="5" s="1"/>
  <c r="CP84" i="5"/>
  <c r="CP86" i="5" s="1"/>
  <c r="CP71" i="5"/>
  <c r="CP72" i="5" s="1"/>
  <c r="CQ67" i="5"/>
  <c r="CP119" i="5" l="1"/>
  <c r="CP120" i="5" s="1"/>
  <c r="CQ115" i="5"/>
  <c r="CQ68" i="5"/>
  <c r="CQ70" i="5" s="1"/>
  <c r="CP87" i="5"/>
  <c r="CP88" i="5" s="1"/>
  <c r="CQ83" i="5"/>
  <c r="CP111" i="5"/>
  <c r="CP112" i="5" s="1"/>
  <c r="CQ107" i="5"/>
  <c r="CQ75" i="5"/>
  <c r="CP79" i="5"/>
  <c r="CP80" i="5" s="1"/>
  <c r="CQ99" i="5"/>
  <c r="CP103" i="5"/>
  <c r="CP104" i="5" s="1"/>
  <c r="CQ91" i="5"/>
  <c r="CP95" i="5"/>
  <c r="CP96" i="5" s="1"/>
  <c r="CQ71" i="5" l="1"/>
  <c r="CQ72" i="5" s="1"/>
  <c r="CR67" i="5"/>
  <c r="CQ108" i="5"/>
  <c r="CQ110" i="5" s="1"/>
  <c r="CQ92" i="5"/>
  <c r="CQ94" i="5" s="1"/>
  <c r="CQ100" i="5"/>
  <c r="CQ102" i="5" s="1"/>
  <c r="CQ84" i="5"/>
  <c r="CQ86" i="5" s="1"/>
  <c r="CQ116" i="5"/>
  <c r="CQ118" i="5" s="1"/>
  <c r="CQ76" i="5"/>
  <c r="CQ78" i="5" s="1"/>
  <c r="CR91" i="5" l="1"/>
  <c r="CQ95" i="5"/>
  <c r="CQ96" i="5" s="1"/>
  <c r="CQ111" i="5"/>
  <c r="CQ112" i="5" s="1"/>
  <c r="CR107" i="5"/>
  <c r="CR75" i="5"/>
  <c r="CQ79" i="5"/>
  <c r="CQ80" i="5" s="1"/>
  <c r="CQ119" i="5"/>
  <c r="CQ120" i="5" s="1"/>
  <c r="CR115" i="5"/>
  <c r="CR99" i="5"/>
  <c r="CQ103" i="5"/>
  <c r="CQ104" i="5" s="1"/>
  <c r="CR68" i="5"/>
  <c r="CR70" i="5" s="1"/>
  <c r="CR83" i="5"/>
  <c r="CQ87" i="5"/>
  <c r="CQ88" i="5" s="1"/>
  <c r="CS67" i="5" l="1"/>
  <c r="CR71" i="5"/>
  <c r="CR72" i="5" s="1"/>
  <c r="CR108" i="5"/>
  <c r="CR110" i="5" s="1"/>
  <c r="CR116" i="5"/>
  <c r="CR118" i="5" s="1"/>
  <c r="CR84" i="5"/>
  <c r="CR86" i="5"/>
  <c r="CR100" i="5"/>
  <c r="CR102" i="5" s="1"/>
  <c r="CR76" i="5"/>
  <c r="CR78" i="5" s="1"/>
  <c r="CR92" i="5"/>
  <c r="CR94" i="5" s="1"/>
  <c r="CR119" i="5" l="1"/>
  <c r="CR120" i="5" s="1"/>
  <c r="CS115" i="5"/>
  <c r="CR103" i="5"/>
  <c r="CR104" i="5" s="1"/>
  <c r="CS99" i="5"/>
  <c r="CS107" i="5"/>
  <c r="CR111" i="5"/>
  <c r="CR112" i="5" s="1"/>
  <c r="CR95" i="5"/>
  <c r="CR96" i="5" s="1"/>
  <c r="CS91" i="5"/>
  <c r="CS83" i="5"/>
  <c r="CR87" i="5"/>
  <c r="CR88" i="5" s="1"/>
  <c r="CS68" i="5"/>
  <c r="CS70" i="5" s="1"/>
  <c r="CS75" i="5"/>
  <c r="CR79" i="5"/>
  <c r="CR80" i="5" s="1"/>
  <c r="CS71" i="5" l="1"/>
  <c r="CS72" i="5" s="1"/>
  <c r="CT67" i="5"/>
  <c r="CS116" i="5"/>
  <c r="CS118" i="5" s="1"/>
  <c r="CS84" i="5"/>
  <c r="CS86" i="5" s="1"/>
  <c r="CS108" i="5"/>
  <c r="CS110" i="5" s="1"/>
  <c r="CS92" i="5"/>
  <c r="CS94" i="5" s="1"/>
  <c r="CS100" i="5"/>
  <c r="CS102" i="5" s="1"/>
  <c r="CS76" i="5"/>
  <c r="CS78" i="5" s="1"/>
  <c r="CS103" i="5" l="1"/>
  <c r="CS104" i="5" s="1"/>
  <c r="CT99" i="5"/>
  <c r="CT83" i="5"/>
  <c r="CS87" i="5"/>
  <c r="CS88" i="5" s="1"/>
  <c r="CS119" i="5"/>
  <c r="CS120" i="5" s="1"/>
  <c r="CT115" i="5"/>
  <c r="CS111" i="5"/>
  <c r="CS112" i="5" s="1"/>
  <c r="CT107" i="5"/>
  <c r="CT91" i="5"/>
  <c r="CS95" i="5"/>
  <c r="CS96" i="5" s="1"/>
  <c r="CS79" i="5"/>
  <c r="CS80" i="5" s="1"/>
  <c r="CT75" i="5"/>
  <c r="CT68" i="5"/>
  <c r="CT70" i="5" s="1"/>
  <c r="CT71" i="5" l="1"/>
  <c r="CT72" i="5" s="1"/>
  <c r="CU67" i="5"/>
  <c r="CT76" i="5"/>
  <c r="CT78" i="5" s="1"/>
  <c r="CT108" i="5"/>
  <c r="CT110" i="5" s="1"/>
  <c r="CT84" i="5"/>
  <c r="CT86" i="5" s="1"/>
  <c r="CT116" i="5"/>
  <c r="CT118" i="5" s="1"/>
  <c r="CT100" i="5"/>
  <c r="CT102" i="5" s="1"/>
  <c r="CT92" i="5"/>
  <c r="CT94" i="5" s="1"/>
  <c r="CT111" i="5" l="1"/>
  <c r="CT112" i="5" s="1"/>
  <c r="CU107" i="5"/>
  <c r="CT87" i="5"/>
  <c r="CT88" i="5" s="1"/>
  <c r="CU83" i="5"/>
  <c r="CU75" i="5"/>
  <c r="CT79" i="5"/>
  <c r="CT80" i="5" s="1"/>
  <c r="CT119" i="5"/>
  <c r="CT120" i="5" s="1"/>
  <c r="CU115" i="5"/>
  <c r="CU99" i="5"/>
  <c r="CT103" i="5"/>
  <c r="CT104" i="5" s="1"/>
  <c r="CU91" i="5"/>
  <c r="CT95" i="5"/>
  <c r="CT96" i="5" s="1"/>
  <c r="CU68" i="5"/>
  <c r="CU70" i="5" s="1"/>
  <c r="CU71" i="5" l="1"/>
  <c r="CU72" i="5" s="1"/>
  <c r="CV67" i="5"/>
  <c r="CU100" i="5"/>
  <c r="CU102" i="5" s="1"/>
  <c r="CU76" i="5"/>
  <c r="CU78" i="5" s="1"/>
  <c r="CU116" i="5"/>
  <c r="CU118" i="5" s="1"/>
  <c r="CU84" i="5"/>
  <c r="CU86" i="5" s="1"/>
  <c r="CU92" i="5"/>
  <c r="CU94" i="5" s="1"/>
  <c r="CU108" i="5"/>
  <c r="CU110" i="5" s="1"/>
  <c r="CV83" i="5" l="1"/>
  <c r="CU87" i="5"/>
  <c r="CU88" i="5" s="1"/>
  <c r="CV107" i="5"/>
  <c r="CU111" i="5"/>
  <c r="CU112" i="5" s="1"/>
  <c r="CU119" i="5"/>
  <c r="CU120" i="5" s="1"/>
  <c r="CV115" i="5"/>
  <c r="CV75" i="5"/>
  <c r="CU79" i="5"/>
  <c r="CU80" i="5" s="1"/>
  <c r="CV68" i="5"/>
  <c r="CV70" i="5" s="1"/>
  <c r="CV91" i="5"/>
  <c r="CU95" i="5"/>
  <c r="CU96" i="5" s="1"/>
  <c r="CV99" i="5"/>
  <c r="CU103" i="5"/>
  <c r="CU104" i="5" s="1"/>
  <c r="CV71" i="5" l="1"/>
  <c r="CV72" i="5" s="1"/>
  <c r="CW67" i="5"/>
  <c r="CV116" i="5"/>
  <c r="CV118" i="5" s="1"/>
  <c r="CV100" i="5"/>
  <c r="CV102" i="5" s="1"/>
  <c r="CV92" i="5"/>
  <c r="CV94" i="5" s="1"/>
  <c r="CV76" i="5"/>
  <c r="CV78" i="5" s="1"/>
  <c r="CV108" i="5"/>
  <c r="CV110" i="5" s="1"/>
  <c r="CV84" i="5"/>
  <c r="CV86" i="5" s="1"/>
  <c r="CV103" i="5" l="1"/>
  <c r="CV104" i="5" s="1"/>
  <c r="CW99" i="5"/>
  <c r="CV111" i="5"/>
  <c r="CV112" i="5" s="1"/>
  <c r="CW107" i="5"/>
  <c r="CV119" i="5"/>
  <c r="CV120" i="5" s="1"/>
  <c r="CW115" i="5"/>
  <c r="CW83" i="5"/>
  <c r="CV87" i="5"/>
  <c r="CV88" i="5" s="1"/>
  <c r="CW75" i="5"/>
  <c r="CV79" i="5"/>
  <c r="CV80" i="5" s="1"/>
  <c r="CW68" i="5"/>
  <c r="CW70" i="5" s="1"/>
  <c r="CV95" i="5"/>
  <c r="CV96" i="5" s="1"/>
  <c r="CW91" i="5"/>
  <c r="CW71" i="5" l="1"/>
  <c r="CW72" i="5" s="1"/>
  <c r="CX67" i="5"/>
  <c r="CW108" i="5"/>
  <c r="CW110" i="5" s="1"/>
  <c r="CW84" i="5"/>
  <c r="CW86" i="5" s="1"/>
  <c r="CW92" i="5"/>
  <c r="CW94" i="5" s="1"/>
  <c r="CW116" i="5"/>
  <c r="CW118" i="5" s="1"/>
  <c r="CW100" i="5"/>
  <c r="CW102" i="5" s="1"/>
  <c r="CW76" i="5"/>
  <c r="CW78" i="5" s="1"/>
  <c r="CW103" i="5" l="1"/>
  <c r="CW104" i="5" s="1"/>
  <c r="CX99" i="5"/>
  <c r="CX91" i="5"/>
  <c r="CW95" i="5"/>
  <c r="CW96" i="5" s="1"/>
  <c r="CX83" i="5"/>
  <c r="CW87" i="5"/>
  <c r="CW88" i="5" s="1"/>
  <c r="CW111" i="5"/>
  <c r="CW112" i="5" s="1"/>
  <c r="CX107" i="5"/>
  <c r="CW119" i="5"/>
  <c r="CW120" i="5" s="1"/>
  <c r="CX115" i="5"/>
  <c r="CW79" i="5"/>
  <c r="CW80" i="5" s="1"/>
  <c r="CX75" i="5"/>
  <c r="CX68" i="5"/>
  <c r="CX70" i="5" s="1"/>
  <c r="CX71" i="5" l="1"/>
  <c r="CX72" i="5" s="1"/>
  <c r="CY67" i="5"/>
  <c r="CX84" i="5"/>
  <c r="CX86" i="5" s="1"/>
  <c r="CX76" i="5"/>
  <c r="CX78" i="5" s="1"/>
  <c r="CX108" i="5"/>
  <c r="CX110" i="5" s="1"/>
  <c r="CX116" i="5"/>
  <c r="CX118" i="5" s="1"/>
  <c r="CX92" i="5"/>
  <c r="CX94" i="5" s="1"/>
  <c r="CX100" i="5"/>
  <c r="CX102" i="5" s="1"/>
  <c r="CX87" i="5" l="1"/>
  <c r="CX88" i="5" s="1"/>
  <c r="CY83" i="5"/>
  <c r="CX111" i="5"/>
  <c r="CX112" i="5" s="1"/>
  <c r="CY107" i="5"/>
  <c r="CY91" i="5"/>
  <c r="CX95" i="5"/>
  <c r="CX96" i="5" s="1"/>
  <c r="CX103" i="5"/>
  <c r="CX104" i="5" s="1"/>
  <c r="CY99" i="5"/>
  <c r="CY68" i="5"/>
  <c r="CY70" i="5" s="1"/>
  <c r="CX119" i="5"/>
  <c r="CX120" i="5" s="1"/>
  <c r="CY115" i="5"/>
  <c r="CY75" i="5"/>
  <c r="CX79" i="5"/>
  <c r="CX80" i="5" s="1"/>
  <c r="CY71" i="5" l="1"/>
  <c r="CY72" i="5" s="1"/>
  <c r="CZ67" i="5"/>
  <c r="CY116" i="5"/>
  <c r="CY118" i="5" s="1"/>
  <c r="CY100" i="5"/>
  <c r="CY102" i="5" s="1"/>
  <c r="CY108" i="5"/>
  <c r="CY110" i="5" s="1"/>
  <c r="CY84" i="5"/>
  <c r="CY86" i="5" s="1"/>
  <c r="CY76" i="5"/>
  <c r="CY78" i="5" s="1"/>
  <c r="CY92" i="5"/>
  <c r="CY94" i="5" s="1"/>
  <c r="CZ99" i="5" l="1"/>
  <c r="CY103" i="5"/>
  <c r="CY104" i="5" s="1"/>
  <c r="CY119" i="5"/>
  <c r="CY120" i="5" s="1"/>
  <c r="CZ115" i="5"/>
  <c r="CZ91" i="5"/>
  <c r="CY95" i="5"/>
  <c r="CY96" i="5" s="1"/>
  <c r="CY111" i="5"/>
  <c r="CY112" i="5" s="1"/>
  <c r="CZ107" i="5"/>
  <c r="CZ75" i="5"/>
  <c r="CY79" i="5"/>
  <c r="CY80" i="5" s="1"/>
  <c r="CZ68" i="5"/>
  <c r="CZ70" i="5" s="1"/>
  <c r="CZ83" i="5"/>
  <c r="CY87" i="5"/>
  <c r="CY88" i="5" s="1"/>
  <c r="CZ108" i="5" l="1"/>
  <c r="CZ110" i="5" s="1"/>
  <c r="CZ71" i="5"/>
  <c r="CZ72" i="5" s="1"/>
  <c r="DA67" i="5"/>
  <c r="CZ116" i="5"/>
  <c r="CZ118" i="5" s="1"/>
  <c r="CZ84" i="5"/>
  <c r="CZ86" i="5" s="1"/>
  <c r="CZ76" i="5"/>
  <c r="CZ78" i="5" s="1"/>
  <c r="CZ92" i="5"/>
  <c r="CZ94" i="5" s="1"/>
  <c r="CZ100" i="5"/>
  <c r="CZ102" i="5" s="1"/>
  <c r="CZ119" i="5" l="1"/>
  <c r="CZ120" i="5" s="1"/>
  <c r="DA115" i="5"/>
  <c r="CZ103" i="5"/>
  <c r="CZ104" i="5" s="1"/>
  <c r="DA99" i="5"/>
  <c r="CZ95" i="5"/>
  <c r="CZ96" i="5" s="1"/>
  <c r="DA91" i="5"/>
  <c r="CZ111" i="5"/>
  <c r="CZ112" i="5" s="1"/>
  <c r="DA107" i="5"/>
  <c r="DA83" i="5"/>
  <c r="CZ87" i="5"/>
  <c r="CZ88" i="5" s="1"/>
  <c r="DA68" i="5"/>
  <c r="DA70" i="5" s="1"/>
  <c r="DA75" i="5"/>
  <c r="CZ79" i="5"/>
  <c r="CZ80" i="5" s="1"/>
  <c r="DA108" i="5" l="1"/>
  <c r="DA110" i="5" s="1"/>
  <c r="DA100" i="5"/>
  <c r="DA102" i="5" s="1"/>
  <c r="DA71" i="5"/>
  <c r="DA72" i="5" s="1"/>
  <c r="DB67" i="5"/>
  <c r="DA92" i="5"/>
  <c r="DA94" i="5" s="1"/>
  <c r="DA116" i="5"/>
  <c r="DA118" i="5" s="1"/>
  <c r="DA76" i="5"/>
  <c r="DA78" i="5" s="1"/>
  <c r="DA84" i="5"/>
  <c r="DA86" i="5" s="1"/>
  <c r="DA79" i="5" l="1"/>
  <c r="DA80" i="5" s="1"/>
  <c r="DB75" i="5"/>
  <c r="DA119" i="5"/>
  <c r="DA120" i="5" s="1"/>
  <c r="DB115" i="5"/>
  <c r="DA103" i="5"/>
  <c r="DA104" i="5" s="1"/>
  <c r="DB99" i="5"/>
  <c r="DB91" i="5"/>
  <c r="DA95" i="5"/>
  <c r="DA96" i="5" s="1"/>
  <c r="DA111" i="5"/>
  <c r="DA112" i="5" s="1"/>
  <c r="DB107" i="5"/>
  <c r="DB83" i="5"/>
  <c r="DA87" i="5"/>
  <c r="DA88" i="5" s="1"/>
  <c r="DB68" i="5"/>
  <c r="DB70" i="5" s="1"/>
  <c r="DB116" i="5" l="1"/>
  <c r="DB118" i="5" s="1"/>
  <c r="DB71" i="5"/>
  <c r="DB72" i="5" s="1"/>
  <c r="DC67" i="5"/>
  <c r="DB84" i="5"/>
  <c r="DB86" i="5" s="1"/>
  <c r="DB92" i="5"/>
  <c r="DB94" i="5" s="1"/>
  <c r="DB108" i="5"/>
  <c r="DB110" i="5" s="1"/>
  <c r="DB100" i="5"/>
  <c r="DB102" i="5" s="1"/>
  <c r="DB76" i="5"/>
  <c r="DB78" i="5" s="1"/>
  <c r="DB111" i="5" l="1"/>
  <c r="DB112" i="5" s="1"/>
  <c r="DC107" i="5"/>
  <c r="DB103" i="5"/>
  <c r="DB104" i="5" s="1"/>
  <c r="DC99" i="5"/>
  <c r="DB87" i="5"/>
  <c r="DB88" i="5" s="1"/>
  <c r="DC83" i="5"/>
  <c r="DC75" i="5"/>
  <c r="DB79" i="5"/>
  <c r="DB80" i="5" s="1"/>
  <c r="DB119" i="5"/>
  <c r="DB120" i="5" s="1"/>
  <c r="DC115" i="5"/>
  <c r="DC91" i="5"/>
  <c r="DB95" i="5"/>
  <c r="DB96" i="5" s="1"/>
  <c r="DC68" i="5"/>
  <c r="DC70" i="5" s="1"/>
  <c r="DC100" i="5" l="1"/>
  <c r="DC102" i="5" s="1"/>
  <c r="DC71" i="5"/>
  <c r="DC72" i="5" s="1"/>
  <c r="DD67" i="5"/>
  <c r="DC92" i="5"/>
  <c r="DC94" i="5" s="1"/>
  <c r="DC76" i="5"/>
  <c r="DC78" i="5" s="1"/>
  <c r="DC116" i="5"/>
  <c r="DC118" i="5" s="1"/>
  <c r="DC84" i="5"/>
  <c r="DC86" i="5" s="1"/>
  <c r="DC108" i="5"/>
  <c r="DC110" i="5" s="1"/>
  <c r="DD91" i="5" l="1"/>
  <c r="DC95" i="5"/>
  <c r="DC96" i="5" s="1"/>
  <c r="DC119" i="5"/>
  <c r="DC120" i="5" s="1"/>
  <c r="DD115" i="5"/>
  <c r="DD107" i="5"/>
  <c r="DC111" i="5"/>
  <c r="DC112" i="5" s="1"/>
  <c r="DD75" i="5"/>
  <c r="DC79" i="5"/>
  <c r="DC80" i="5" s="1"/>
  <c r="DC103" i="5"/>
  <c r="DC104" i="5" s="1"/>
  <c r="DD99" i="5"/>
  <c r="DD68" i="5"/>
  <c r="DD70" i="5" s="1"/>
  <c r="DD83" i="5"/>
  <c r="DC87" i="5"/>
  <c r="DC88" i="5" s="1"/>
  <c r="DE67" i="5" l="1"/>
  <c r="DD71" i="5"/>
  <c r="DD72" i="5" s="1"/>
  <c r="DD116" i="5"/>
  <c r="DD118" i="5" s="1"/>
  <c r="DD76" i="5"/>
  <c r="DD78" i="5" s="1"/>
  <c r="DD100" i="5"/>
  <c r="DD102" i="5" s="1"/>
  <c r="DD84" i="5"/>
  <c r="DD86" i="5" s="1"/>
  <c r="DD108" i="5"/>
  <c r="DD110" i="5" s="1"/>
  <c r="DD92" i="5"/>
  <c r="DD94" i="5" s="1"/>
  <c r="DD119" i="5" l="1"/>
  <c r="DD120" i="5" s="1"/>
  <c r="DE115" i="5"/>
  <c r="DD95" i="5"/>
  <c r="DD96" i="5" s="1"/>
  <c r="DE91" i="5"/>
  <c r="DD103" i="5"/>
  <c r="DD104" i="5" s="1"/>
  <c r="DE99" i="5"/>
  <c r="DD111" i="5"/>
  <c r="DD112" i="5" s="1"/>
  <c r="DE107" i="5"/>
  <c r="DE83" i="5"/>
  <c r="DD87" i="5"/>
  <c r="DD88" i="5" s="1"/>
  <c r="DE75" i="5"/>
  <c r="DD79" i="5"/>
  <c r="DD80" i="5" s="1"/>
  <c r="DE68" i="5"/>
  <c r="DE70" i="5" s="1"/>
  <c r="DE108" i="5" l="1"/>
  <c r="DE110" i="5" s="1"/>
  <c r="DE92" i="5"/>
  <c r="DE94" i="5" s="1"/>
  <c r="DE76" i="5"/>
  <c r="DE78" i="5" s="1"/>
  <c r="DE100" i="5"/>
  <c r="DE102" i="5" s="1"/>
  <c r="DE116" i="5"/>
  <c r="DE118" i="5" s="1"/>
  <c r="DE71" i="5"/>
  <c r="DE72" i="5" s="1"/>
  <c r="DF67" i="5"/>
  <c r="DE84" i="5"/>
  <c r="DE86" i="5" s="1"/>
  <c r="DF91" i="5" l="1"/>
  <c r="DE95" i="5"/>
  <c r="DE96" i="5" s="1"/>
  <c r="DE79" i="5"/>
  <c r="DE80" i="5" s="1"/>
  <c r="DF75" i="5"/>
  <c r="DE119" i="5"/>
  <c r="DE120" i="5" s="1"/>
  <c r="DF115" i="5"/>
  <c r="DE103" i="5"/>
  <c r="DE104" i="5" s="1"/>
  <c r="DF99" i="5"/>
  <c r="DF83" i="5"/>
  <c r="DE87" i="5"/>
  <c r="DE88" i="5" s="1"/>
  <c r="DE111" i="5"/>
  <c r="DE112" i="5" s="1"/>
  <c r="DF107" i="5"/>
  <c r="DF68" i="5"/>
  <c r="DF70" i="5" s="1"/>
  <c r="DF71" i="5" l="1"/>
  <c r="DF72" i="5" s="1"/>
  <c r="DG67" i="5"/>
  <c r="DF108" i="5"/>
  <c r="DF110" i="5" s="1"/>
  <c r="DF100" i="5"/>
  <c r="DF102" i="5" s="1"/>
  <c r="DF76" i="5"/>
  <c r="DF78" i="5" s="1"/>
  <c r="DF116" i="5"/>
  <c r="DF118" i="5" s="1"/>
  <c r="DF84" i="5"/>
  <c r="DF86" i="5" s="1"/>
  <c r="DF92" i="5"/>
  <c r="DF94" i="5" s="1"/>
  <c r="DF111" i="5" l="1"/>
  <c r="DF112" i="5" s="1"/>
  <c r="DG107" i="5"/>
  <c r="DF87" i="5"/>
  <c r="DF88" i="5" s="1"/>
  <c r="DG83" i="5"/>
  <c r="DG75" i="5"/>
  <c r="DF79" i="5"/>
  <c r="DF80" i="5" s="1"/>
  <c r="DG115" i="5"/>
  <c r="DF119" i="5"/>
  <c r="DF120" i="5" s="1"/>
  <c r="DG91" i="5"/>
  <c r="DF95" i="5"/>
  <c r="DF96" i="5" s="1"/>
  <c r="DF103" i="5"/>
  <c r="DF104" i="5" s="1"/>
  <c r="DG99" i="5"/>
  <c r="DG68" i="5"/>
  <c r="DG70" i="5" s="1"/>
  <c r="DG71" i="5" l="1"/>
  <c r="DG72" i="5" s="1"/>
  <c r="DH67" i="5"/>
  <c r="DG100" i="5"/>
  <c r="DG102" i="5" s="1"/>
  <c r="DG84" i="5"/>
  <c r="DG86" i="5" s="1"/>
  <c r="DG116" i="5"/>
  <c r="DG118" i="5" s="1"/>
  <c r="DG108" i="5"/>
  <c r="DG110" i="5" s="1"/>
  <c r="DG92" i="5"/>
  <c r="DG94" i="5" s="1"/>
  <c r="DG76" i="5"/>
  <c r="DG78" i="5" s="1"/>
  <c r="DG111" i="5" l="1"/>
  <c r="DG112" i="5" s="1"/>
  <c r="DH107" i="5"/>
  <c r="DG119" i="5"/>
  <c r="DG120" i="5" s="1"/>
  <c r="DH115" i="5"/>
  <c r="DH83" i="5"/>
  <c r="DG87" i="5"/>
  <c r="DG88" i="5" s="1"/>
  <c r="DH91" i="5"/>
  <c r="DG95" i="5"/>
  <c r="DG96" i="5" s="1"/>
  <c r="DH99" i="5"/>
  <c r="DG103" i="5"/>
  <c r="DG104" i="5" s="1"/>
  <c r="DH75" i="5"/>
  <c r="DG79" i="5"/>
  <c r="DG80" i="5" s="1"/>
  <c r="DH68" i="5"/>
  <c r="DH70" i="5" s="1"/>
  <c r="DI67" i="5" l="1"/>
  <c r="DH71" i="5"/>
  <c r="DH72" i="5" s="1"/>
  <c r="DH116" i="5"/>
  <c r="DH118" i="5" s="1"/>
  <c r="DH76" i="5"/>
  <c r="DH78" i="5" s="1"/>
  <c r="DH92" i="5"/>
  <c r="DH94" i="5" s="1"/>
  <c r="DH108" i="5"/>
  <c r="DH110" i="5" s="1"/>
  <c r="DH100" i="5"/>
  <c r="DH102" i="5" s="1"/>
  <c r="DH84" i="5"/>
  <c r="DH86" i="5" s="1"/>
  <c r="DH119" i="5" l="1"/>
  <c r="DH120" i="5" s="1"/>
  <c r="DI115" i="5"/>
  <c r="DH111" i="5"/>
  <c r="DH112" i="5" s="1"/>
  <c r="DI107" i="5"/>
  <c r="DH103" i="5"/>
  <c r="DH104" i="5" s="1"/>
  <c r="DI99" i="5"/>
  <c r="DH95" i="5"/>
  <c r="DH96" i="5" s="1"/>
  <c r="DI91" i="5"/>
  <c r="DI83" i="5"/>
  <c r="DH87" i="5"/>
  <c r="DH88" i="5" s="1"/>
  <c r="DI75" i="5"/>
  <c r="DH79" i="5"/>
  <c r="DH80" i="5" s="1"/>
  <c r="DI68" i="5"/>
  <c r="DI70" i="5" s="1"/>
  <c r="DI92" i="5" l="1"/>
  <c r="DI94" i="5" s="1"/>
  <c r="DI108" i="5"/>
  <c r="DI110" i="5" s="1"/>
  <c r="DI76" i="5"/>
  <c r="DI78" i="5" s="1"/>
  <c r="DI100" i="5"/>
  <c r="DI102" i="5" s="1"/>
  <c r="DI116" i="5"/>
  <c r="DI118" i="5" s="1"/>
  <c r="DI71" i="5"/>
  <c r="DI72" i="5" s="1"/>
  <c r="DJ67" i="5"/>
  <c r="DI84" i="5"/>
  <c r="DI86" i="5" s="1"/>
  <c r="DI79" i="5" l="1"/>
  <c r="DI80" i="5" s="1"/>
  <c r="DJ75" i="5"/>
  <c r="DI103" i="5"/>
  <c r="DI104" i="5" s="1"/>
  <c r="DJ99" i="5"/>
  <c r="DI111" i="5"/>
  <c r="DI112" i="5" s="1"/>
  <c r="DJ107" i="5"/>
  <c r="DI119" i="5"/>
  <c r="DI120" i="5" s="1"/>
  <c r="DJ115" i="5"/>
  <c r="DJ91" i="5"/>
  <c r="DI95" i="5"/>
  <c r="DI96" i="5" s="1"/>
  <c r="DJ68" i="5"/>
  <c r="DJ70" i="5" s="1"/>
  <c r="DJ83" i="5"/>
  <c r="DI87" i="5"/>
  <c r="DI88" i="5" s="1"/>
  <c r="DJ116" i="5" l="1"/>
  <c r="DJ118" i="5" s="1"/>
  <c r="DJ100" i="5"/>
  <c r="DJ102" i="5" s="1"/>
  <c r="DJ71" i="5"/>
  <c r="DJ72" i="5" s="1"/>
  <c r="DK67" i="5"/>
  <c r="DJ108" i="5"/>
  <c r="DJ110" i="5" s="1"/>
  <c r="DJ76" i="5"/>
  <c r="DJ78" i="5" s="1"/>
  <c r="DJ84" i="5"/>
  <c r="DJ86" i="5" s="1"/>
  <c r="DJ92" i="5"/>
  <c r="DJ94" i="5" s="1"/>
  <c r="DK91" i="5" l="1"/>
  <c r="DJ95" i="5"/>
  <c r="DJ96" i="5" s="1"/>
  <c r="DJ111" i="5"/>
  <c r="DJ112" i="5" s="1"/>
  <c r="DK107" i="5"/>
  <c r="DJ87" i="5"/>
  <c r="DJ88" i="5" s="1"/>
  <c r="DK83" i="5"/>
  <c r="DJ119" i="5"/>
  <c r="DJ120" i="5" s="1"/>
  <c r="DK115" i="5"/>
  <c r="DJ103" i="5"/>
  <c r="DJ104" i="5" s="1"/>
  <c r="DK99" i="5"/>
  <c r="DK68" i="5"/>
  <c r="DK70" i="5" s="1"/>
  <c r="DK75" i="5"/>
  <c r="DJ79" i="5"/>
  <c r="DJ80" i="5" s="1"/>
  <c r="DK116" i="5" l="1"/>
  <c r="DK118" i="5" s="1"/>
  <c r="DK108" i="5"/>
  <c r="DK110" i="5" s="1"/>
  <c r="DK71" i="5"/>
  <c r="DK72" i="5" s="1"/>
  <c r="DL67" i="5"/>
  <c r="DK100" i="5"/>
  <c r="DK102" i="5" s="1"/>
  <c r="DK84" i="5"/>
  <c r="DK86" i="5" s="1"/>
  <c r="DK76" i="5"/>
  <c r="DK78" i="5" s="1"/>
  <c r="DK92" i="5"/>
  <c r="DK94" i="5" s="1"/>
  <c r="DL91" i="5" l="1"/>
  <c r="DK95" i="5"/>
  <c r="DK96" i="5" s="1"/>
  <c r="DL107" i="5"/>
  <c r="DK111" i="5"/>
  <c r="DK112" i="5" s="1"/>
  <c r="DK119" i="5"/>
  <c r="DK120" i="5" s="1"/>
  <c r="DL115" i="5"/>
  <c r="DL75" i="5"/>
  <c r="DK79" i="5"/>
  <c r="DK80" i="5" s="1"/>
  <c r="DL99" i="5"/>
  <c r="DK103" i="5"/>
  <c r="DK104" i="5" s="1"/>
  <c r="DL68" i="5"/>
  <c r="DL70" i="5" s="1"/>
  <c r="DL83" i="5"/>
  <c r="DK87" i="5"/>
  <c r="DK88" i="5" s="1"/>
  <c r="DL71" i="5" l="1"/>
  <c r="DL72" i="5" s="1"/>
  <c r="DM67" i="5"/>
  <c r="DL76" i="5"/>
  <c r="DL78" i="5" s="1"/>
  <c r="DL108" i="5"/>
  <c r="DL110" i="5" s="1"/>
  <c r="DL116" i="5"/>
  <c r="DL118" i="5" s="1"/>
  <c r="DL84" i="5"/>
  <c r="DL86" i="5" s="1"/>
  <c r="DL100" i="5"/>
  <c r="DL102" i="5" s="1"/>
  <c r="DL92" i="5"/>
  <c r="DL94" i="5" s="1"/>
  <c r="DM83" i="5" l="1"/>
  <c r="DL87" i="5"/>
  <c r="DL88" i="5" s="1"/>
  <c r="DL119" i="5"/>
  <c r="DL120" i="5" s="1"/>
  <c r="DM115" i="5"/>
  <c r="DL103" i="5"/>
  <c r="DL104" i="5" s="1"/>
  <c r="DM99" i="5"/>
  <c r="DM75" i="5"/>
  <c r="DL79" i="5"/>
  <c r="DL80" i="5" s="1"/>
  <c r="DM68" i="5"/>
  <c r="DM70" i="5" s="1"/>
  <c r="DL95" i="5"/>
  <c r="DL96" i="5" s="1"/>
  <c r="DM91" i="5"/>
  <c r="DL111" i="5"/>
  <c r="DL112" i="5" s="1"/>
  <c r="DM107" i="5"/>
  <c r="DM71" i="5" l="1"/>
  <c r="DM72" i="5" s="1"/>
  <c r="DN67" i="5"/>
  <c r="DM92" i="5"/>
  <c r="DM94" i="5" s="1"/>
  <c r="DM116" i="5"/>
  <c r="DM118" i="5" s="1"/>
  <c r="DM76" i="5"/>
  <c r="DM78" i="5" s="1"/>
  <c r="DM108" i="5"/>
  <c r="DM110" i="5" s="1"/>
  <c r="DM100" i="5"/>
  <c r="DM102" i="5" s="1"/>
  <c r="DM84" i="5"/>
  <c r="DM86" i="5" s="1"/>
  <c r="DN91" i="5" l="1"/>
  <c r="DM95" i="5"/>
  <c r="DM96" i="5" s="1"/>
  <c r="DM103" i="5"/>
  <c r="DM104" i="5" s="1"/>
  <c r="DN99" i="5"/>
  <c r="DM111" i="5"/>
  <c r="DM112" i="5" s="1"/>
  <c r="DN107" i="5"/>
  <c r="DM79" i="5"/>
  <c r="DM80" i="5" s="1"/>
  <c r="DN75" i="5"/>
  <c r="DN83" i="5"/>
  <c r="DM87" i="5"/>
  <c r="DM88" i="5" s="1"/>
  <c r="DN68" i="5"/>
  <c r="DN70" i="5" s="1"/>
  <c r="DM119" i="5"/>
  <c r="DM120" i="5" s="1"/>
  <c r="DN115" i="5"/>
  <c r="DN116" i="5" l="1"/>
  <c r="DN118" i="5" s="1"/>
  <c r="DN76" i="5"/>
  <c r="DN78" i="5" s="1"/>
  <c r="DN100" i="5"/>
  <c r="DN102" i="5" s="1"/>
  <c r="DN71" i="5"/>
  <c r="DN72" i="5" s="1"/>
  <c r="DO67" i="5"/>
  <c r="DN108" i="5"/>
  <c r="DN110" i="5" s="1"/>
  <c r="DN84" i="5"/>
  <c r="DN86" i="5" s="1"/>
  <c r="DN92" i="5"/>
  <c r="DN94" i="5" s="1"/>
  <c r="DN103" i="5" l="1"/>
  <c r="DN104" i="5" s="1"/>
  <c r="DO99" i="5"/>
  <c r="DN111" i="5"/>
  <c r="DN112" i="5" s="1"/>
  <c r="DO107" i="5"/>
  <c r="DO75" i="5"/>
  <c r="DN79" i="5"/>
  <c r="DN80" i="5" s="1"/>
  <c r="DN87" i="5"/>
  <c r="DN88" i="5" s="1"/>
  <c r="DO83" i="5"/>
  <c r="DN119" i="5"/>
  <c r="DN120" i="5" s="1"/>
  <c r="DO115" i="5"/>
  <c r="DO68" i="5"/>
  <c r="DO70" i="5" s="1"/>
  <c r="DO91" i="5"/>
  <c r="DN95" i="5"/>
  <c r="DN96" i="5" s="1"/>
  <c r="DO92" i="5" l="1"/>
  <c r="DO94" i="5" s="1"/>
  <c r="DO84" i="5"/>
  <c r="DO86" i="5" s="1"/>
  <c r="DO108" i="5"/>
  <c r="DO110" i="5" s="1"/>
  <c r="DO116" i="5"/>
  <c r="DO118" i="5" s="1"/>
  <c r="DO100" i="5"/>
  <c r="DO102" i="5" s="1"/>
  <c r="DO71" i="5"/>
  <c r="DO72" i="5" s="1"/>
  <c r="DP67" i="5"/>
  <c r="DO76" i="5"/>
  <c r="DO78" i="5" s="1"/>
  <c r="DO111" i="5" l="1"/>
  <c r="DO112" i="5" s="1"/>
  <c r="DP107" i="5"/>
  <c r="DP83" i="5"/>
  <c r="DO87" i="5"/>
  <c r="DO88" i="5" s="1"/>
  <c r="DO119" i="5"/>
  <c r="DO120" i="5" s="1"/>
  <c r="DP115" i="5"/>
  <c r="DP68" i="5"/>
  <c r="DP70" i="5" s="1"/>
  <c r="DP75" i="5"/>
  <c r="DO79" i="5"/>
  <c r="DO80" i="5" s="1"/>
  <c r="DP99" i="5"/>
  <c r="DO103" i="5"/>
  <c r="DO104" i="5" s="1"/>
  <c r="DP91" i="5"/>
  <c r="DO95" i="5"/>
  <c r="DO96" i="5" s="1"/>
  <c r="DP71" i="5" l="1"/>
  <c r="DP72" i="5" s="1"/>
  <c r="DQ67" i="5"/>
  <c r="DP100" i="5"/>
  <c r="DP102" i="5" s="1"/>
  <c r="DP84" i="5"/>
  <c r="DP86" i="5" s="1"/>
  <c r="DP116" i="5"/>
  <c r="DP118" i="5" s="1"/>
  <c r="DP108" i="5"/>
  <c r="DP110" i="5" s="1"/>
  <c r="DP92" i="5"/>
  <c r="DP94" i="5" s="1"/>
  <c r="DP76" i="5"/>
  <c r="DP78" i="5" s="1"/>
  <c r="DP103" i="5" l="1"/>
  <c r="DP104" i="5" s="1"/>
  <c r="DQ99" i="5"/>
  <c r="DP119" i="5"/>
  <c r="DP120" i="5" s="1"/>
  <c r="DQ115" i="5"/>
  <c r="DP95" i="5"/>
  <c r="DP96" i="5" s="1"/>
  <c r="DQ91" i="5"/>
  <c r="DQ107" i="5"/>
  <c r="DP111" i="5"/>
  <c r="DP112" i="5" s="1"/>
  <c r="DQ75" i="5"/>
  <c r="DP79" i="5"/>
  <c r="DP80" i="5" s="1"/>
  <c r="DQ83" i="5"/>
  <c r="DP87" i="5"/>
  <c r="DP88" i="5" s="1"/>
  <c r="DQ68" i="5"/>
  <c r="DQ70" i="5" s="1"/>
  <c r="DQ71" i="5" l="1"/>
  <c r="DQ72" i="5" s="1"/>
  <c r="DR67" i="5"/>
  <c r="DQ116" i="5"/>
  <c r="DQ118" i="5" s="1"/>
  <c r="DQ84" i="5"/>
  <c r="DQ86" i="5" s="1"/>
  <c r="DQ108" i="5"/>
  <c r="DQ110" i="5" s="1"/>
  <c r="DQ92" i="5"/>
  <c r="DQ94" i="5" s="1"/>
  <c r="DQ100" i="5"/>
  <c r="DQ102" i="5" s="1"/>
  <c r="DQ76" i="5"/>
  <c r="DQ78" i="5" s="1"/>
  <c r="DQ103" i="5" l="1"/>
  <c r="DQ104" i="5" s="1"/>
  <c r="DR99" i="5"/>
  <c r="DQ111" i="5"/>
  <c r="DQ112" i="5" s="1"/>
  <c r="DR107" i="5"/>
  <c r="DR83" i="5"/>
  <c r="DQ87" i="5"/>
  <c r="DQ88" i="5" s="1"/>
  <c r="DQ119" i="5"/>
  <c r="DQ120" i="5" s="1"/>
  <c r="DR115" i="5"/>
  <c r="DR68" i="5"/>
  <c r="DR70" i="5" s="1"/>
  <c r="DQ79" i="5"/>
  <c r="DQ80" i="5" s="1"/>
  <c r="DR75" i="5"/>
  <c r="DR91" i="5"/>
  <c r="DQ95" i="5"/>
  <c r="DQ96" i="5" s="1"/>
  <c r="DR71" i="5" l="1"/>
  <c r="DR72" i="5" s="1"/>
  <c r="DS67" i="5"/>
  <c r="DR76" i="5"/>
  <c r="DR78" i="5" s="1"/>
  <c r="DR116" i="5"/>
  <c r="DR118" i="5" s="1"/>
  <c r="DR108" i="5"/>
  <c r="DR110" i="5" s="1"/>
  <c r="DR100" i="5"/>
  <c r="DR102" i="5" s="1"/>
  <c r="DR92" i="5"/>
  <c r="DR94" i="5" s="1"/>
  <c r="DR84" i="5"/>
  <c r="DR86" i="5" s="1"/>
  <c r="DR111" i="5" l="1"/>
  <c r="DR112" i="5" s="1"/>
  <c r="DS107" i="5"/>
  <c r="DS75" i="5"/>
  <c r="DR79" i="5"/>
  <c r="DR80" i="5" s="1"/>
  <c r="DR87" i="5"/>
  <c r="DR88" i="5" s="1"/>
  <c r="DS83" i="5"/>
  <c r="DS91" i="5"/>
  <c r="DR95" i="5"/>
  <c r="DR96" i="5" s="1"/>
  <c r="DR119" i="5"/>
  <c r="DR120" i="5" s="1"/>
  <c r="DS115" i="5"/>
  <c r="DS68" i="5"/>
  <c r="DS70" i="5" s="1"/>
  <c r="DR103" i="5"/>
  <c r="DR104" i="5" s="1"/>
  <c r="DS99" i="5"/>
  <c r="DS71" i="5" l="1"/>
  <c r="DS72" i="5" s="1"/>
  <c r="DT67" i="5"/>
  <c r="DS92" i="5"/>
  <c r="DS94" i="5" s="1"/>
  <c r="DS76" i="5"/>
  <c r="DS78" i="5" s="1"/>
  <c r="DS100" i="5"/>
  <c r="DS102" i="5" s="1"/>
  <c r="DS116" i="5"/>
  <c r="DS118" i="5" s="1"/>
  <c r="DS84" i="5"/>
  <c r="DS86" i="5" s="1"/>
  <c r="DS108" i="5"/>
  <c r="DS110" i="5" s="1"/>
  <c r="DS119" i="5" l="1"/>
  <c r="DS120" i="5" s="1"/>
  <c r="DT115" i="5"/>
  <c r="DT83" i="5"/>
  <c r="DS87" i="5"/>
  <c r="DS88" i="5" s="1"/>
  <c r="DT75" i="5"/>
  <c r="DS79" i="5"/>
  <c r="DS80" i="5" s="1"/>
  <c r="DT91" i="5"/>
  <c r="DS95" i="5"/>
  <c r="DS96" i="5" s="1"/>
  <c r="DS103" i="5"/>
  <c r="DS104" i="5" s="1"/>
  <c r="DT99" i="5"/>
  <c r="DT68" i="5"/>
  <c r="DT70" i="5" s="1"/>
  <c r="DT107" i="5"/>
  <c r="DS111" i="5"/>
  <c r="DS112" i="5" s="1"/>
  <c r="DU67" i="5" l="1"/>
  <c r="DT71" i="5"/>
  <c r="DT72" i="5" s="1"/>
  <c r="DT92" i="5"/>
  <c r="DT94" i="5" s="1"/>
  <c r="DT84" i="5"/>
  <c r="DT86" i="5" s="1"/>
  <c r="DT100" i="5"/>
  <c r="DT102" i="5" s="1"/>
  <c r="DT116" i="5"/>
  <c r="DT118" i="5" s="1"/>
  <c r="DT108" i="5"/>
  <c r="DT110" i="5" s="1"/>
  <c r="DT76" i="5"/>
  <c r="DT78" i="5" s="1"/>
  <c r="DT95" i="5" l="1"/>
  <c r="DT96" i="5" s="1"/>
  <c r="DU91" i="5"/>
  <c r="DT119" i="5"/>
  <c r="DT120" i="5" s="1"/>
  <c r="DU115" i="5"/>
  <c r="DT111" i="5"/>
  <c r="DT112" i="5" s="1"/>
  <c r="DU107" i="5"/>
  <c r="DT103" i="5"/>
  <c r="DT104" i="5" s="1"/>
  <c r="DU99" i="5"/>
  <c r="DU75" i="5"/>
  <c r="DT79" i="5"/>
  <c r="DT80" i="5" s="1"/>
  <c r="DU83" i="5"/>
  <c r="DT87" i="5"/>
  <c r="DT88" i="5" s="1"/>
  <c r="DU68" i="5"/>
  <c r="DU70" i="5" s="1"/>
  <c r="DU71" i="5" l="1"/>
  <c r="DU72" i="5" s="1"/>
  <c r="DV67" i="5"/>
  <c r="DU100" i="5"/>
  <c r="DU102" i="5" s="1"/>
  <c r="DU116" i="5"/>
  <c r="DU118" i="5" s="1"/>
  <c r="DU108" i="5"/>
  <c r="DU110" i="5" s="1"/>
  <c r="DU92" i="5"/>
  <c r="DU94" i="5" s="1"/>
  <c r="DU84" i="5"/>
  <c r="DU86" i="5" s="1"/>
  <c r="DU76" i="5"/>
  <c r="DU78" i="5" s="1"/>
  <c r="DU103" i="5" l="1"/>
  <c r="DU104" i="5" s="1"/>
  <c r="DV99" i="5"/>
  <c r="DU111" i="5"/>
  <c r="DU112" i="5" s="1"/>
  <c r="DV107" i="5"/>
  <c r="DV83" i="5"/>
  <c r="DU87" i="5"/>
  <c r="DU88" i="5" s="1"/>
  <c r="DV68" i="5"/>
  <c r="DV70" i="5" s="1"/>
  <c r="DU79" i="5"/>
  <c r="DU80" i="5" s="1"/>
  <c r="DV75" i="5"/>
  <c r="DV91" i="5"/>
  <c r="DU95" i="5"/>
  <c r="DU96" i="5" s="1"/>
  <c r="DU119" i="5"/>
  <c r="DU120" i="5" s="1"/>
  <c r="DV115" i="5"/>
  <c r="DV108" i="5" l="1"/>
  <c r="DV110" i="5" s="1"/>
  <c r="DV92" i="5"/>
  <c r="DV94" i="5" s="1"/>
  <c r="DV71" i="5"/>
  <c r="DV72" i="5" s="1"/>
  <c r="DW67" i="5"/>
  <c r="DV116" i="5"/>
  <c r="DV118" i="5" s="1"/>
  <c r="DV76" i="5"/>
  <c r="DV78" i="5" s="1"/>
  <c r="DV100" i="5"/>
  <c r="DV102" i="5" s="1"/>
  <c r="DV84" i="5"/>
  <c r="DV86" i="5" s="1"/>
  <c r="DV119" i="5" l="1"/>
  <c r="DV120" i="5" s="1"/>
  <c r="DW115" i="5"/>
  <c r="DV103" i="5"/>
  <c r="DV104" i="5" s="1"/>
  <c r="DW99" i="5"/>
  <c r="DV111" i="5"/>
  <c r="DV112" i="5" s="1"/>
  <c r="DW107" i="5"/>
  <c r="DW91" i="5"/>
  <c r="DV95" i="5"/>
  <c r="DV96" i="5" s="1"/>
  <c r="DW68" i="5"/>
  <c r="DW70" i="5" s="1"/>
  <c r="DV87" i="5"/>
  <c r="DV88" i="5" s="1"/>
  <c r="DW83" i="5"/>
  <c r="DW75" i="5"/>
  <c r="DV79" i="5"/>
  <c r="DV80" i="5" s="1"/>
  <c r="DW100" i="5" l="1"/>
  <c r="DW102" i="5" s="1"/>
  <c r="DW92" i="5"/>
  <c r="DW94" i="5" s="1"/>
  <c r="DW84" i="5"/>
  <c r="DW86" i="5" s="1"/>
  <c r="DW108" i="5"/>
  <c r="DW110" i="5" s="1"/>
  <c r="DW116" i="5"/>
  <c r="DW118" i="5" s="1"/>
  <c r="DW76" i="5"/>
  <c r="DW78" i="5" s="1"/>
  <c r="DW71" i="5"/>
  <c r="DW72" i="5" s="1"/>
  <c r="DX67" i="5"/>
  <c r="DW119" i="5" l="1"/>
  <c r="DW120" i="5" s="1"/>
  <c r="DX115" i="5"/>
  <c r="DW111" i="5"/>
  <c r="DW112" i="5" s="1"/>
  <c r="DX107" i="5"/>
  <c r="DX83" i="5"/>
  <c r="DW87" i="5"/>
  <c r="DW88" i="5" s="1"/>
  <c r="DX75" i="5"/>
  <c r="DW79" i="5"/>
  <c r="DW80" i="5" s="1"/>
  <c r="DX91" i="5"/>
  <c r="DW95" i="5"/>
  <c r="DW96" i="5" s="1"/>
  <c r="DX68" i="5"/>
  <c r="DX70" i="5" s="1"/>
  <c r="DX99" i="5"/>
  <c r="DW103" i="5"/>
  <c r="DW104" i="5" s="1"/>
  <c r="DY67" i="5" l="1"/>
  <c r="DX71" i="5"/>
  <c r="DX72" i="5" s="1"/>
  <c r="DX108" i="5"/>
  <c r="DX110" i="5" s="1"/>
  <c r="DX76" i="5"/>
  <c r="DX78" i="5" s="1"/>
  <c r="DX116" i="5"/>
  <c r="DX118" i="5" s="1"/>
  <c r="DX100" i="5"/>
  <c r="DX102" i="5" s="1"/>
  <c r="DX92" i="5"/>
  <c r="DX94" i="5" s="1"/>
  <c r="DX84" i="5"/>
  <c r="DX86" i="5" s="1"/>
  <c r="DX103" i="5" l="1"/>
  <c r="DX104" i="5" s="1"/>
  <c r="DY99" i="5"/>
  <c r="DY107" i="5"/>
  <c r="DX111" i="5"/>
  <c r="DX112" i="5" s="1"/>
  <c r="DX119" i="5"/>
  <c r="DX120" i="5" s="1"/>
  <c r="DY115" i="5"/>
  <c r="DX95" i="5"/>
  <c r="DX96" i="5" s="1"/>
  <c r="DY91" i="5"/>
  <c r="DY83" i="5"/>
  <c r="DX87" i="5"/>
  <c r="DX88" i="5" s="1"/>
  <c r="DY75" i="5"/>
  <c r="DX79" i="5"/>
  <c r="DX80" i="5" s="1"/>
  <c r="DY68" i="5"/>
  <c r="DY70" i="5" s="1"/>
  <c r="DY71" i="5" l="1"/>
  <c r="DY72" i="5" s="1"/>
  <c r="DZ67" i="5"/>
  <c r="DY92" i="5"/>
  <c r="DY94" i="5" s="1"/>
  <c r="DY76" i="5"/>
  <c r="DY78" i="5" s="1"/>
  <c r="DY108" i="5"/>
  <c r="DY110" i="5" s="1"/>
  <c r="DY116" i="5"/>
  <c r="DY118" i="5" s="1"/>
  <c r="DY100" i="5"/>
  <c r="DY102" i="5" s="1"/>
  <c r="DY84" i="5"/>
  <c r="DY86" i="5" s="1"/>
  <c r="DZ91" i="5" l="1"/>
  <c r="DY95" i="5"/>
  <c r="DY96" i="5" s="1"/>
  <c r="DZ83" i="5"/>
  <c r="DY87" i="5"/>
  <c r="DY88" i="5" s="1"/>
  <c r="DY111" i="5"/>
  <c r="DY112" i="5" s="1"/>
  <c r="DZ107" i="5"/>
  <c r="DY103" i="5"/>
  <c r="DY104" i="5" s="1"/>
  <c r="DZ99" i="5"/>
  <c r="DZ68" i="5"/>
  <c r="DZ70" i="5" s="1"/>
  <c r="DY119" i="5"/>
  <c r="DY120" i="5" s="1"/>
  <c r="DZ115" i="5"/>
  <c r="DY79" i="5"/>
  <c r="DY80" i="5" s="1"/>
  <c r="DZ75" i="5"/>
  <c r="DZ71" i="5" l="1"/>
  <c r="DZ72" i="5" s="1"/>
  <c r="EA67" i="5"/>
  <c r="DZ116" i="5"/>
  <c r="DZ118" i="5" s="1"/>
  <c r="DZ100" i="5"/>
  <c r="DZ102" i="5" s="1"/>
  <c r="DZ84" i="5"/>
  <c r="DZ86" i="5" s="1"/>
  <c r="DZ76" i="5"/>
  <c r="DZ78" i="5" s="1"/>
  <c r="DZ108" i="5"/>
  <c r="DZ110" i="5" s="1"/>
  <c r="DZ92" i="5"/>
  <c r="DZ94" i="5" s="1"/>
  <c r="DZ119" i="5" l="1"/>
  <c r="DZ120" i="5" s="1"/>
  <c r="EA115" i="5"/>
  <c r="EA91" i="5"/>
  <c r="DZ95" i="5"/>
  <c r="DZ96" i="5" s="1"/>
  <c r="DZ87" i="5"/>
  <c r="DZ88" i="5" s="1"/>
  <c r="EA83" i="5"/>
  <c r="DZ111" i="5"/>
  <c r="DZ112" i="5" s="1"/>
  <c r="EA107" i="5"/>
  <c r="EA68" i="5"/>
  <c r="EA70" i="5" s="1"/>
  <c r="EA75" i="5"/>
  <c r="DZ79" i="5"/>
  <c r="DZ80" i="5" s="1"/>
  <c r="DZ103" i="5"/>
  <c r="DZ104" i="5" s="1"/>
  <c r="EA99" i="5"/>
  <c r="EA92" i="5" l="1"/>
  <c r="EA94" i="5" s="1"/>
  <c r="EA108" i="5"/>
  <c r="EA110" i="5" s="1"/>
  <c r="EA76" i="5"/>
  <c r="EA78" i="5" s="1"/>
  <c r="EA100" i="5"/>
  <c r="EA102" i="5" s="1"/>
  <c r="EA84" i="5"/>
  <c r="EA86" i="5" s="1"/>
  <c r="EA116" i="5"/>
  <c r="EA118" i="5" s="1"/>
  <c r="EA71" i="5"/>
  <c r="EA72" i="5" s="1"/>
  <c r="EB67" i="5"/>
  <c r="EB107" i="5" l="1"/>
  <c r="EA111" i="5"/>
  <c r="EA112" i="5" s="1"/>
  <c r="EB83" i="5"/>
  <c r="EA87" i="5"/>
  <c r="EA88" i="5" s="1"/>
  <c r="EB68" i="5"/>
  <c r="EB70" i="5" s="1"/>
  <c r="EB75" i="5"/>
  <c r="EA79" i="5"/>
  <c r="EA80" i="5" s="1"/>
  <c r="EB91" i="5"/>
  <c r="EA95" i="5"/>
  <c r="EA96" i="5" s="1"/>
  <c r="EB99" i="5"/>
  <c r="EA103" i="5"/>
  <c r="EA104" i="5" s="1"/>
  <c r="EA119" i="5"/>
  <c r="EA120" i="5" s="1"/>
  <c r="EB115" i="5"/>
  <c r="EB71" i="5" l="1"/>
  <c r="EB72" i="5" s="1"/>
  <c r="EC67" i="5"/>
  <c r="EB100" i="5"/>
  <c r="EB102" i="5" s="1"/>
  <c r="EB76" i="5"/>
  <c r="EB78" i="5" s="1"/>
  <c r="EB84" i="5"/>
  <c r="EB86" i="5" s="1"/>
  <c r="EB116" i="5"/>
  <c r="EB118" i="5" s="1"/>
  <c r="EB92" i="5"/>
  <c r="EB94" i="5" s="1"/>
  <c r="EB108" i="5"/>
  <c r="EB110" i="5" s="1"/>
  <c r="EB103" i="5" l="1"/>
  <c r="EB104" i="5" s="1"/>
  <c r="EC99" i="5"/>
  <c r="EC75" i="5"/>
  <c r="EB79" i="5"/>
  <c r="EB80" i="5" s="1"/>
  <c r="EB95" i="5"/>
  <c r="EB96" i="5" s="1"/>
  <c r="EC91" i="5"/>
  <c r="EB111" i="5"/>
  <c r="EB112" i="5" s="1"/>
  <c r="EC107" i="5"/>
  <c r="EC83" i="5"/>
  <c r="EB87" i="5"/>
  <c r="EB88" i="5" s="1"/>
  <c r="EC68" i="5"/>
  <c r="EC70" i="5" s="1"/>
  <c r="EB119" i="5"/>
  <c r="EB120" i="5" s="1"/>
  <c r="EC115" i="5"/>
  <c r="EC71" i="5" l="1"/>
  <c r="EC72" i="5" s="1"/>
  <c r="ED67" i="5"/>
  <c r="EC108" i="5"/>
  <c r="EC110" i="5" s="1"/>
  <c r="EC76" i="5"/>
  <c r="EC78" i="5" s="1"/>
  <c r="EC116" i="5"/>
  <c r="EC118" i="5" s="1"/>
  <c r="EC92" i="5"/>
  <c r="EC94" i="5" s="1"/>
  <c r="EC100" i="5"/>
  <c r="EC102" i="5" s="1"/>
  <c r="EC84" i="5"/>
  <c r="EC86" i="5" s="1"/>
  <c r="EC119" i="5" l="1"/>
  <c r="EC120" i="5" s="1"/>
  <c r="ED115" i="5"/>
  <c r="EC103" i="5"/>
  <c r="EC104" i="5" s="1"/>
  <c r="ED99" i="5"/>
  <c r="ED83" i="5"/>
  <c r="EC87" i="5"/>
  <c r="EC88" i="5" s="1"/>
  <c r="EC111" i="5"/>
  <c r="EC112" i="5" s="1"/>
  <c r="ED107" i="5"/>
  <c r="ED68" i="5"/>
  <c r="ED70" i="5" s="1"/>
  <c r="ED91" i="5"/>
  <c r="EC95" i="5"/>
  <c r="EC96" i="5" s="1"/>
  <c r="EC79" i="5"/>
  <c r="EC80" i="5" s="1"/>
  <c r="ED75" i="5"/>
  <c r="ED71" i="5" l="1"/>
  <c r="ED72" i="5" s="1"/>
  <c r="EE67" i="5"/>
  <c r="ED108" i="5"/>
  <c r="ED110" i="5" s="1"/>
  <c r="ED100" i="5"/>
  <c r="ED102" i="5" s="1"/>
  <c r="ED92" i="5"/>
  <c r="ED94" i="5" s="1"/>
  <c r="ED76" i="5"/>
  <c r="ED78" i="5" s="1"/>
  <c r="ED116" i="5"/>
  <c r="ED118" i="5" s="1"/>
  <c r="ED84" i="5"/>
  <c r="ED86" i="5" s="1"/>
  <c r="ED87" i="5" l="1"/>
  <c r="ED88" i="5" s="1"/>
  <c r="EE83" i="5"/>
  <c r="ED119" i="5"/>
  <c r="ED120" i="5" s="1"/>
  <c r="EE115" i="5"/>
  <c r="ED103" i="5"/>
  <c r="ED104" i="5" s="1"/>
  <c r="EE99" i="5"/>
  <c r="EE75" i="5"/>
  <c r="ED79" i="5"/>
  <c r="ED80" i="5" s="1"/>
  <c r="ED111" i="5"/>
  <c r="ED112" i="5" s="1"/>
  <c r="EE107" i="5"/>
  <c r="ED95" i="5"/>
  <c r="ED96" i="5" s="1"/>
  <c r="EE91" i="5"/>
  <c r="EE68" i="5"/>
  <c r="EE70" i="5" s="1"/>
  <c r="EE71" i="5" l="1"/>
  <c r="EE72" i="5" s="1"/>
  <c r="EF67" i="5"/>
  <c r="EE84" i="5"/>
  <c r="EE86" i="5" s="1"/>
  <c r="EE92" i="5"/>
  <c r="EE94" i="5" s="1"/>
  <c r="EE116" i="5"/>
  <c r="EE118" i="5" s="1"/>
  <c r="EE108" i="5"/>
  <c r="EE110" i="5" s="1"/>
  <c r="EE100" i="5"/>
  <c r="EE102" i="5" s="1"/>
  <c r="EE76" i="5"/>
  <c r="EE78" i="5" s="1"/>
  <c r="EF91" i="5" l="1"/>
  <c r="EE95" i="5"/>
  <c r="EE96" i="5" s="1"/>
  <c r="EF83" i="5"/>
  <c r="EE87" i="5"/>
  <c r="EE88" i="5" s="1"/>
  <c r="EF75" i="5"/>
  <c r="EE79" i="5"/>
  <c r="EE80" i="5" s="1"/>
  <c r="EE119" i="5"/>
  <c r="EE120" i="5" s="1"/>
  <c r="EF115" i="5"/>
  <c r="EF99" i="5"/>
  <c r="EE103" i="5"/>
  <c r="EE104" i="5" s="1"/>
  <c r="EF68" i="5"/>
  <c r="EF70" i="5" s="1"/>
  <c r="EE111" i="5"/>
  <c r="EE112" i="5" s="1"/>
  <c r="EF107" i="5"/>
  <c r="EF71" i="5" l="1"/>
  <c r="EF72" i="5" s="1"/>
  <c r="EG67" i="5"/>
  <c r="EF116" i="5"/>
  <c r="EF118" i="5" s="1"/>
  <c r="EF84" i="5"/>
  <c r="EF86" i="5" s="1"/>
  <c r="EF108" i="5"/>
  <c r="EF110" i="5" s="1"/>
  <c r="EF100" i="5"/>
  <c r="EF102" i="5" s="1"/>
  <c r="EF76" i="5"/>
  <c r="EF78" i="5" s="1"/>
  <c r="EF92" i="5"/>
  <c r="EF94" i="5" s="1"/>
  <c r="EG83" i="5" l="1"/>
  <c r="EF87" i="5"/>
  <c r="EF88" i="5" s="1"/>
  <c r="EF119" i="5"/>
  <c r="EF120" i="5" s="1"/>
  <c r="EG115" i="5"/>
  <c r="EF111" i="5"/>
  <c r="EF112" i="5" s="1"/>
  <c r="EG107" i="5"/>
  <c r="EG75" i="5"/>
  <c r="EF79" i="5"/>
  <c r="EF80" i="5" s="1"/>
  <c r="EF95" i="5"/>
  <c r="EF96" i="5" s="1"/>
  <c r="EG91" i="5"/>
  <c r="EG68" i="5"/>
  <c r="EG70" i="5" s="1"/>
  <c r="EG71" i="5" s="1"/>
  <c r="EG72" i="5" s="1"/>
  <c r="EF103" i="5"/>
  <c r="EF104" i="5" s="1"/>
  <c r="EG99" i="5"/>
  <c r="B69" i="5" l="1"/>
  <c r="EG116" i="5"/>
  <c r="EG118" i="5" s="1"/>
  <c r="EG119" i="5" s="1"/>
  <c r="EG120" i="5" s="1"/>
  <c r="EG76" i="5"/>
  <c r="EG78" i="5" s="1"/>
  <c r="EG79" i="5" s="1"/>
  <c r="EG80" i="5" s="1"/>
  <c r="EG100" i="5"/>
  <c r="EG102" i="5" s="1"/>
  <c r="EG103" i="5" s="1"/>
  <c r="EG104" i="5" s="1"/>
  <c r="EG92" i="5"/>
  <c r="EG94" i="5" s="1"/>
  <c r="EG95" i="5" s="1"/>
  <c r="EG96" i="5" s="1"/>
  <c r="EG108" i="5"/>
  <c r="EG110" i="5" s="1"/>
  <c r="EG111" i="5" s="1"/>
  <c r="EG112" i="5" s="1"/>
  <c r="EG84" i="5"/>
  <c r="EG86" i="5" s="1"/>
  <c r="EG87" i="5" s="1"/>
  <c r="EG88" i="5" s="1"/>
  <c r="B73" i="5" l="1"/>
  <c r="B70" i="5"/>
  <c r="B72" i="5"/>
  <c r="B74" i="5"/>
  <c r="B75" i="5"/>
  <c r="B71" i="5"/>
  <c r="C75" i="5" l="1"/>
  <c r="C69" i="5"/>
  <c r="C71" i="5"/>
  <c r="C74" i="5"/>
  <c r="C70" i="5"/>
  <c r="C72" i="5"/>
  <c r="C73" i="5"/>
  <c r="C2" i="2" l="1"/>
  <c r="C6" i="6" l="1"/>
  <c r="L18" i="6" s="1"/>
  <c r="C5" i="6"/>
  <c r="L5" i="6" s="1"/>
  <c r="C7" i="6"/>
  <c r="L7" i="6" s="1"/>
  <c r="C8" i="6"/>
  <c r="L20" i="6" s="1"/>
  <c r="C9" i="6"/>
  <c r="C21" i="6" s="1"/>
  <c r="A3" i="6"/>
  <c r="J15" i="6" s="1"/>
  <c r="A5" i="6"/>
  <c r="B22" i="4" s="1"/>
  <c r="A9" i="6"/>
  <c r="J21" i="6" s="1"/>
  <c r="A7" i="6"/>
  <c r="A19" i="6" s="1"/>
  <c r="A8" i="6"/>
  <c r="J20" i="6" s="1"/>
  <c r="A6" i="6"/>
  <c r="A18" i="6" s="1"/>
  <c r="A4" i="6"/>
  <c r="A16" i="6" s="1"/>
  <c r="C3" i="6"/>
  <c r="L3" i="6" s="1"/>
  <c r="C4" i="6"/>
  <c r="C16" i="6" s="1"/>
  <c r="D5" i="6"/>
  <c r="M5" i="6" s="1"/>
  <c r="D6" i="6"/>
  <c r="M6" i="6" s="1"/>
  <c r="DD35" i="4" s="1"/>
  <c r="D9" i="6"/>
  <c r="M9" i="6" s="1"/>
  <c r="D4" i="6"/>
  <c r="D8" i="6"/>
  <c r="M8" i="6" s="1"/>
  <c r="EB53" i="4" s="1"/>
  <c r="D7" i="6"/>
  <c r="M7" i="6" s="1"/>
  <c r="DR44" i="4" s="1"/>
  <c r="D3" i="6"/>
  <c r="B6" i="6"/>
  <c r="B18" i="6" s="1"/>
  <c r="B8" i="6"/>
  <c r="B4" i="6"/>
  <c r="C19" i="2" s="1"/>
  <c r="B5" i="6"/>
  <c r="C29" i="2" s="1"/>
  <c r="B7" i="6"/>
  <c r="C49" i="2" s="1"/>
  <c r="B9" i="6"/>
  <c r="B3" i="6"/>
  <c r="K3" i="6" s="1"/>
  <c r="C69" i="2" l="1"/>
  <c r="C68" i="2" s="1"/>
  <c r="J7" i="6"/>
  <c r="B44" i="3" s="1"/>
  <c r="DQ35" i="4"/>
  <c r="L19" i="6"/>
  <c r="EE26" i="4"/>
  <c r="DS26" i="4"/>
  <c r="CM26" i="4"/>
  <c r="DJ26" i="4"/>
  <c r="DN26" i="4"/>
  <c r="EA26" i="4"/>
  <c r="CU26" i="4"/>
  <c r="DK26" i="4"/>
  <c r="DY26" i="4"/>
  <c r="EB26" i="4"/>
  <c r="DC26" i="4"/>
  <c r="DQ26" i="4"/>
  <c r="DS62" i="4"/>
  <c r="BP62" i="4"/>
  <c r="DV62" i="4"/>
  <c r="DW62" i="4"/>
  <c r="EA35" i="4"/>
  <c r="DR35" i="4"/>
  <c r="DG35" i="4"/>
  <c r="L4" i="6"/>
  <c r="C15" i="4" s="1"/>
  <c r="C9" i="2"/>
  <c r="C8" i="2" s="1"/>
  <c r="C39" i="2"/>
  <c r="C38" i="2" s="1"/>
  <c r="DL35" i="4"/>
  <c r="C19" i="6"/>
  <c r="C18" i="2"/>
  <c r="C28" i="2"/>
  <c r="C7" i="3"/>
  <c r="B17" i="6"/>
  <c r="C61" i="4"/>
  <c r="K21" i="6"/>
  <c r="B21" i="6"/>
  <c r="K9" i="6"/>
  <c r="K4" i="6"/>
  <c r="B10" i="6"/>
  <c r="K15" i="6"/>
  <c r="B15" i="6"/>
  <c r="C48" i="2"/>
  <c r="C25" i="4"/>
  <c r="K17" i="6"/>
  <c r="K5" i="6"/>
  <c r="C16" i="4"/>
  <c r="K16" i="6"/>
  <c r="B16" i="6"/>
  <c r="C52" i="4"/>
  <c r="B20" i="6"/>
  <c r="C59" i="2"/>
  <c r="K20" i="6"/>
  <c r="K8" i="6"/>
  <c r="C7" i="4"/>
  <c r="C43" i="4"/>
  <c r="K19" i="6"/>
  <c r="K7" i="6"/>
  <c r="B19" i="6"/>
  <c r="C10" i="2"/>
  <c r="D15" i="6"/>
  <c r="M15" i="6"/>
  <c r="M3" i="6"/>
  <c r="C34" i="4"/>
  <c r="K18" i="6"/>
  <c r="K6" i="6"/>
  <c r="D10" i="6"/>
  <c r="C27" i="1" s="1"/>
  <c r="E53" i="4"/>
  <c r="C53" i="4"/>
  <c r="D53" i="4"/>
  <c r="F53" i="4"/>
  <c r="G53" i="4"/>
  <c r="H53" i="4"/>
  <c r="I53" i="4"/>
  <c r="J53" i="4"/>
  <c r="K53" i="4"/>
  <c r="L53" i="4"/>
  <c r="N53" i="4"/>
  <c r="T53" i="4"/>
  <c r="M53" i="4"/>
  <c r="O53" i="4"/>
  <c r="P53" i="4"/>
  <c r="Q53" i="4"/>
  <c r="S53" i="4"/>
  <c r="R53" i="4"/>
  <c r="U53" i="4"/>
  <c r="Y53" i="4"/>
  <c r="AJ53" i="4"/>
  <c r="Z53" i="4"/>
  <c r="AD53" i="4"/>
  <c r="W53" i="4"/>
  <c r="AA53" i="4"/>
  <c r="AI53" i="4"/>
  <c r="V53" i="4"/>
  <c r="AG53" i="4"/>
  <c r="AQ53" i="4"/>
  <c r="X53" i="4"/>
  <c r="AB53" i="4"/>
  <c r="AL53" i="4"/>
  <c r="AK53" i="4"/>
  <c r="AH53" i="4"/>
  <c r="AN53" i="4"/>
  <c r="AC53" i="4"/>
  <c r="AS53" i="4"/>
  <c r="AO53" i="4"/>
  <c r="AU53" i="4"/>
  <c r="AE53" i="4"/>
  <c r="AF53" i="4"/>
  <c r="AM53" i="4"/>
  <c r="AV53" i="4"/>
  <c r="AT53" i="4"/>
  <c r="AP53" i="4"/>
  <c r="BE53" i="4"/>
  <c r="BH53" i="4"/>
  <c r="BF53" i="4"/>
  <c r="AR53" i="4"/>
  <c r="BA53" i="4"/>
  <c r="BD53" i="4"/>
  <c r="AY53" i="4"/>
  <c r="BB53" i="4"/>
  <c r="BG53" i="4"/>
  <c r="BN53" i="4"/>
  <c r="AW53" i="4"/>
  <c r="BJ53" i="4"/>
  <c r="BC53" i="4"/>
  <c r="BO53" i="4"/>
  <c r="BW53" i="4"/>
  <c r="BY53" i="4"/>
  <c r="CF53" i="4"/>
  <c r="BL53" i="4"/>
  <c r="BM53" i="4"/>
  <c r="BT53" i="4"/>
  <c r="CD53" i="4"/>
  <c r="BQ53" i="4"/>
  <c r="BX53" i="4"/>
  <c r="CA53" i="4"/>
  <c r="BR53" i="4"/>
  <c r="BS53" i="4"/>
  <c r="BI53" i="4"/>
  <c r="BV53" i="4"/>
  <c r="CH53" i="4"/>
  <c r="CR53" i="4"/>
  <c r="AX53" i="4"/>
  <c r="CO53" i="4"/>
  <c r="BK53" i="4"/>
  <c r="BZ53" i="4"/>
  <c r="CB53" i="4"/>
  <c r="CC53" i="4"/>
  <c r="CI53" i="4"/>
  <c r="CK53" i="4"/>
  <c r="CS53" i="4"/>
  <c r="DD53" i="4"/>
  <c r="CL53" i="4"/>
  <c r="CW53" i="4"/>
  <c r="CQ53" i="4"/>
  <c r="CZ53" i="4"/>
  <c r="CX53" i="4"/>
  <c r="AZ53" i="4"/>
  <c r="BP53" i="4"/>
  <c r="CE53" i="4"/>
  <c r="BU53" i="4"/>
  <c r="CY53" i="4"/>
  <c r="DB53" i="4"/>
  <c r="CP53" i="4"/>
  <c r="CT53" i="4"/>
  <c r="CU53" i="4"/>
  <c r="DN53" i="4"/>
  <c r="CM53" i="4"/>
  <c r="DA53" i="4"/>
  <c r="DF53" i="4"/>
  <c r="DH53" i="4"/>
  <c r="DQ53" i="4"/>
  <c r="DW53" i="4"/>
  <c r="EA53" i="4"/>
  <c r="CN53" i="4"/>
  <c r="DO53" i="4"/>
  <c r="DR53" i="4"/>
  <c r="DS53" i="4"/>
  <c r="DY53" i="4"/>
  <c r="DI53" i="4"/>
  <c r="DT53" i="4"/>
  <c r="DV53" i="4"/>
  <c r="CG53" i="4"/>
  <c r="CJ53" i="4"/>
  <c r="DC53" i="4"/>
  <c r="DJ53" i="4"/>
  <c r="DX53" i="4"/>
  <c r="ED53" i="4"/>
  <c r="EE53" i="4"/>
  <c r="DL53" i="4"/>
  <c r="EC53" i="4"/>
  <c r="DG53" i="4"/>
  <c r="DP53" i="4"/>
  <c r="CV53" i="4"/>
  <c r="DZ53" i="4"/>
  <c r="DM53" i="4"/>
  <c r="DK53" i="4"/>
  <c r="DU53" i="4"/>
  <c r="DE53" i="4"/>
  <c r="F44" i="4"/>
  <c r="C44" i="4"/>
  <c r="D44" i="4"/>
  <c r="E44" i="4"/>
  <c r="K44" i="4"/>
  <c r="H44" i="4"/>
  <c r="I44" i="4"/>
  <c r="J44" i="4"/>
  <c r="M44" i="4"/>
  <c r="N44" i="4"/>
  <c r="G44" i="4"/>
  <c r="L44" i="4"/>
  <c r="V44" i="4"/>
  <c r="Y44" i="4"/>
  <c r="P44" i="4"/>
  <c r="Q44" i="4"/>
  <c r="S44" i="4"/>
  <c r="O44" i="4"/>
  <c r="R44" i="4"/>
  <c r="X44" i="4"/>
  <c r="W44" i="4"/>
  <c r="AI44" i="4"/>
  <c r="AK44" i="4"/>
  <c r="U44" i="4"/>
  <c r="AB44" i="4"/>
  <c r="AG44" i="4"/>
  <c r="AJ44" i="4"/>
  <c r="Z44" i="4"/>
  <c r="AF44" i="4"/>
  <c r="AA44" i="4"/>
  <c r="AE44" i="4"/>
  <c r="AL44" i="4"/>
  <c r="AO44" i="4"/>
  <c r="AT44" i="4"/>
  <c r="T44" i="4"/>
  <c r="AN44" i="4"/>
  <c r="AR44" i="4"/>
  <c r="AS44" i="4"/>
  <c r="AW44" i="4"/>
  <c r="AH44" i="4"/>
  <c r="AC44" i="4"/>
  <c r="AU44" i="4"/>
  <c r="AP44" i="4"/>
  <c r="AQ44" i="4"/>
  <c r="AD44" i="4"/>
  <c r="AM44" i="4"/>
  <c r="BK44" i="4"/>
  <c r="BB44" i="4"/>
  <c r="AZ44" i="4"/>
  <c r="BO44" i="4"/>
  <c r="BC44" i="4"/>
  <c r="BJ44" i="4"/>
  <c r="BF44" i="4"/>
  <c r="AV44" i="4"/>
  <c r="AY44" i="4"/>
  <c r="BN44" i="4"/>
  <c r="BR44" i="4"/>
  <c r="AX44" i="4"/>
  <c r="BE44" i="4"/>
  <c r="BH44" i="4"/>
  <c r="BM44" i="4"/>
  <c r="BP44" i="4"/>
  <c r="BY44" i="4"/>
  <c r="BZ44" i="4"/>
  <c r="BD44" i="4"/>
  <c r="BG44" i="4"/>
  <c r="BL44" i="4"/>
  <c r="BQ44" i="4"/>
  <c r="BS44" i="4"/>
  <c r="BU44" i="4"/>
  <c r="BV44" i="4"/>
  <c r="CC44" i="4"/>
  <c r="CE44" i="4"/>
  <c r="CV44" i="4"/>
  <c r="CM44" i="4"/>
  <c r="BI44" i="4"/>
  <c r="BA44" i="4"/>
  <c r="BX44" i="4"/>
  <c r="CD44" i="4"/>
  <c r="CN44" i="4"/>
  <c r="CP44" i="4"/>
  <c r="CJ44" i="4"/>
  <c r="CO44" i="4"/>
  <c r="CR44" i="4"/>
  <c r="CU44" i="4"/>
  <c r="CB44" i="4"/>
  <c r="BW44" i="4"/>
  <c r="BT44" i="4"/>
  <c r="CF44" i="4"/>
  <c r="CK44" i="4"/>
  <c r="CA44" i="4"/>
  <c r="CH44" i="4"/>
  <c r="CI44" i="4"/>
  <c r="CQ44" i="4"/>
  <c r="CS44" i="4"/>
  <c r="CT44" i="4"/>
  <c r="CZ44" i="4"/>
  <c r="DC44" i="4"/>
  <c r="CW44" i="4"/>
  <c r="DB44" i="4"/>
  <c r="DG44" i="4"/>
  <c r="CG44" i="4"/>
  <c r="CL44" i="4"/>
  <c r="DA44" i="4"/>
  <c r="DQ44" i="4"/>
  <c r="DS44" i="4"/>
  <c r="CX44" i="4"/>
  <c r="DI44" i="4"/>
  <c r="DJ44" i="4"/>
  <c r="DK44" i="4"/>
  <c r="DW44" i="4"/>
  <c r="DX44" i="4"/>
  <c r="EC44" i="4"/>
  <c r="EE44" i="4"/>
  <c r="DP44" i="4"/>
  <c r="DY44" i="4"/>
  <c r="DD44" i="4"/>
  <c r="DE44" i="4"/>
  <c r="DN44" i="4"/>
  <c r="DO44" i="4"/>
  <c r="CY44" i="4"/>
  <c r="DF44" i="4"/>
  <c r="DM44" i="4"/>
  <c r="DL44" i="4"/>
  <c r="ED44" i="4"/>
  <c r="DT44" i="4"/>
  <c r="DU44" i="4"/>
  <c r="DV44" i="4"/>
  <c r="EA44" i="4"/>
  <c r="EB44" i="4"/>
  <c r="D16" i="6"/>
  <c r="C20" i="2"/>
  <c r="C21" i="2" s="1"/>
  <c r="M16" i="6"/>
  <c r="M4" i="6"/>
  <c r="DZ44" i="4"/>
  <c r="EB62" i="4"/>
  <c r="DX62" i="4"/>
  <c r="C62" i="4"/>
  <c r="E62" i="4"/>
  <c r="D62" i="4"/>
  <c r="J62" i="4"/>
  <c r="H62" i="4"/>
  <c r="F62" i="4"/>
  <c r="K62" i="4"/>
  <c r="G62" i="4"/>
  <c r="N62" i="4"/>
  <c r="O62" i="4"/>
  <c r="L62" i="4"/>
  <c r="M62" i="4"/>
  <c r="I62" i="4"/>
  <c r="P62" i="4"/>
  <c r="R62" i="4"/>
  <c r="Q62" i="4"/>
  <c r="T62" i="4"/>
  <c r="AD62" i="4"/>
  <c r="AH62" i="4"/>
  <c r="AJ62" i="4"/>
  <c r="AK62" i="4"/>
  <c r="S62" i="4"/>
  <c r="U62" i="4"/>
  <c r="W62" i="4"/>
  <c r="Y62" i="4"/>
  <c r="AB62" i="4"/>
  <c r="X62" i="4"/>
  <c r="AF62" i="4"/>
  <c r="AI62" i="4"/>
  <c r="V62" i="4"/>
  <c r="AG62" i="4"/>
  <c r="AL62" i="4"/>
  <c r="AM62" i="4"/>
  <c r="AU62" i="4"/>
  <c r="AW62" i="4"/>
  <c r="AA62" i="4"/>
  <c r="AP62" i="4"/>
  <c r="AQ62" i="4"/>
  <c r="AR62" i="4"/>
  <c r="AC62" i="4"/>
  <c r="AE62" i="4"/>
  <c r="AS62" i="4"/>
  <c r="AV62" i="4"/>
  <c r="BH62" i="4"/>
  <c r="Z62" i="4"/>
  <c r="AN62" i="4"/>
  <c r="AT62" i="4"/>
  <c r="AO62" i="4"/>
  <c r="AY62" i="4"/>
  <c r="BG62" i="4"/>
  <c r="BI62" i="4"/>
  <c r="AX62" i="4"/>
  <c r="BA62" i="4"/>
  <c r="BC62" i="4"/>
  <c r="BD62" i="4"/>
  <c r="BE62" i="4"/>
  <c r="BL62" i="4"/>
  <c r="BN62" i="4"/>
  <c r="BK62" i="4"/>
  <c r="CA62" i="4"/>
  <c r="BM62" i="4"/>
  <c r="BT62" i="4"/>
  <c r="CB62" i="4"/>
  <c r="CG62" i="4"/>
  <c r="BR62" i="4"/>
  <c r="BF62" i="4"/>
  <c r="BS62" i="4"/>
  <c r="CE62" i="4"/>
  <c r="BQ62" i="4"/>
  <c r="BY62" i="4"/>
  <c r="CC62" i="4"/>
  <c r="CP62" i="4"/>
  <c r="CX62" i="4"/>
  <c r="DB62" i="4"/>
  <c r="BJ62" i="4"/>
  <c r="CD62" i="4"/>
  <c r="CQ62" i="4"/>
  <c r="CS62" i="4"/>
  <c r="CY62" i="4"/>
  <c r="AZ62" i="4"/>
  <c r="BB62" i="4"/>
  <c r="BU62" i="4"/>
  <c r="CH62" i="4"/>
  <c r="BV62" i="4"/>
  <c r="CF62" i="4"/>
  <c r="CJ62" i="4"/>
  <c r="CK62" i="4"/>
  <c r="CL62" i="4"/>
  <c r="CN62" i="4"/>
  <c r="CR62" i="4"/>
  <c r="CI62" i="4"/>
  <c r="CU62" i="4"/>
  <c r="CV62" i="4"/>
  <c r="CZ62" i="4"/>
  <c r="DQ62" i="4"/>
  <c r="BO62" i="4"/>
  <c r="BW62" i="4"/>
  <c r="BZ62" i="4"/>
  <c r="CT62" i="4"/>
  <c r="DE62" i="4"/>
  <c r="DI62" i="4"/>
  <c r="DJ62" i="4"/>
  <c r="DL62" i="4"/>
  <c r="DM62" i="4"/>
  <c r="CM62" i="4"/>
  <c r="CO62" i="4"/>
  <c r="CW62" i="4"/>
  <c r="DA62" i="4"/>
  <c r="DG62" i="4"/>
  <c r="DR62" i="4"/>
  <c r="DH62" i="4"/>
  <c r="ED62" i="4"/>
  <c r="EE62" i="4"/>
  <c r="DD62" i="4"/>
  <c r="DC62" i="4"/>
  <c r="DF62" i="4"/>
  <c r="DU62" i="4"/>
  <c r="DO62" i="4"/>
  <c r="DK62" i="4"/>
  <c r="BX62" i="4"/>
  <c r="DN62" i="4"/>
  <c r="DP62" i="4"/>
  <c r="EA62" i="4"/>
  <c r="DY62" i="4"/>
  <c r="EC62" i="4"/>
  <c r="DZ62" i="4"/>
  <c r="DH44" i="4"/>
  <c r="C35" i="4"/>
  <c r="E35" i="4"/>
  <c r="D35" i="4"/>
  <c r="H35" i="4"/>
  <c r="I35" i="4"/>
  <c r="J35" i="4"/>
  <c r="L35" i="4"/>
  <c r="N35" i="4"/>
  <c r="O35" i="4"/>
  <c r="F35" i="4"/>
  <c r="G35" i="4"/>
  <c r="K35" i="4"/>
  <c r="M35" i="4"/>
  <c r="P35" i="4"/>
  <c r="R35" i="4"/>
  <c r="S35" i="4"/>
  <c r="Q35" i="4"/>
  <c r="X35" i="4"/>
  <c r="T35" i="4"/>
  <c r="V35" i="4"/>
  <c r="AJ35" i="4"/>
  <c r="AB35" i="4"/>
  <c r="AC35" i="4"/>
  <c r="AG35" i="4"/>
  <c r="Y35" i="4"/>
  <c r="Z35" i="4"/>
  <c r="AH35" i="4"/>
  <c r="AD35" i="4"/>
  <c r="AI35" i="4"/>
  <c r="AK35" i="4"/>
  <c r="AN35" i="4"/>
  <c r="AA35" i="4"/>
  <c r="AF35" i="4"/>
  <c r="AO35" i="4"/>
  <c r="AT35" i="4"/>
  <c r="AV35" i="4"/>
  <c r="AP35" i="4"/>
  <c r="AS35" i="4"/>
  <c r="AU35" i="4"/>
  <c r="AY35" i="4"/>
  <c r="U35" i="4"/>
  <c r="W35" i="4"/>
  <c r="AQ35" i="4"/>
  <c r="AR35" i="4"/>
  <c r="AW35" i="4"/>
  <c r="AE35" i="4"/>
  <c r="AM35" i="4"/>
  <c r="AL35" i="4"/>
  <c r="BE35" i="4"/>
  <c r="BI35" i="4"/>
  <c r="BC35" i="4"/>
  <c r="BF35" i="4"/>
  <c r="BK35" i="4"/>
  <c r="AX35" i="4"/>
  <c r="BG35" i="4"/>
  <c r="BH35" i="4"/>
  <c r="BM35" i="4"/>
  <c r="BB35" i="4"/>
  <c r="BA35" i="4"/>
  <c r="BL35" i="4"/>
  <c r="BO35" i="4"/>
  <c r="AZ35" i="4"/>
  <c r="BJ35" i="4"/>
  <c r="BN35" i="4"/>
  <c r="BR35" i="4"/>
  <c r="BU35" i="4"/>
  <c r="BY35" i="4"/>
  <c r="BX35" i="4"/>
  <c r="CE35" i="4"/>
  <c r="CF35" i="4"/>
  <c r="BD35" i="4"/>
  <c r="BP35" i="4"/>
  <c r="BV35" i="4"/>
  <c r="BZ35" i="4"/>
  <c r="DA35" i="4"/>
  <c r="BS35" i="4"/>
  <c r="CX35" i="4"/>
  <c r="CY35" i="4"/>
  <c r="CZ35" i="4"/>
  <c r="CA35" i="4"/>
  <c r="CG35" i="4"/>
  <c r="CD35" i="4"/>
  <c r="BQ35" i="4"/>
  <c r="CQ35" i="4"/>
  <c r="CI35" i="4"/>
  <c r="CL35" i="4"/>
  <c r="CB35" i="4"/>
  <c r="CV35" i="4"/>
  <c r="DB35" i="4"/>
  <c r="CN35" i="4"/>
  <c r="CR35" i="4"/>
  <c r="CS35" i="4"/>
  <c r="CT35" i="4"/>
  <c r="CU35" i="4"/>
  <c r="CJ35" i="4"/>
  <c r="BW35" i="4"/>
  <c r="CC35" i="4"/>
  <c r="CM35" i="4"/>
  <c r="CW35" i="4"/>
  <c r="DF35" i="4"/>
  <c r="DN35" i="4"/>
  <c r="CK35" i="4"/>
  <c r="CO35" i="4"/>
  <c r="CP35" i="4"/>
  <c r="DE35" i="4"/>
  <c r="DU35" i="4"/>
  <c r="ED35" i="4"/>
  <c r="CH35" i="4"/>
  <c r="DW35" i="4"/>
  <c r="EE35" i="4"/>
  <c r="DH35" i="4"/>
  <c r="DJ35" i="4"/>
  <c r="DM35" i="4"/>
  <c r="DV35" i="4"/>
  <c r="DI35" i="4"/>
  <c r="DO35" i="4"/>
  <c r="DP35" i="4"/>
  <c r="DZ35" i="4"/>
  <c r="BT35" i="4"/>
  <c r="DC35" i="4"/>
  <c r="DK35" i="4"/>
  <c r="DS35" i="4"/>
  <c r="DT35" i="4"/>
  <c r="DY35" i="4"/>
  <c r="EC35" i="4"/>
  <c r="EB35" i="4"/>
  <c r="DX35" i="4"/>
  <c r="DT62" i="4"/>
  <c r="D19" i="6"/>
  <c r="M19" i="6"/>
  <c r="C50" i="2"/>
  <c r="C51" i="2" s="1"/>
  <c r="C52" i="2" s="1"/>
  <c r="C70" i="2"/>
  <c r="D21" i="6"/>
  <c r="M21" i="6"/>
  <c r="C26" i="4"/>
  <c r="D26" i="4"/>
  <c r="E26" i="4"/>
  <c r="F26" i="4"/>
  <c r="J26" i="4"/>
  <c r="G26" i="4"/>
  <c r="L26" i="4"/>
  <c r="N26" i="4"/>
  <c r="O26" i="4"/>
  <c r="H26" i="4"/>
  <c r="I26" i="4"/>
  <c r="K26" i="4"/>
  <c r="P26" i="4"/>
  <c r="R26" i="4"/>
  <c r="M26" i="4"/>
  <c r="Q26" i="4"/>
  <c r="S26" i="4"/>
  <c r="U26" i="4"/>
  <c r="W26" i="4"/>
  <c r="T26" i="4"/>
  <c r="V26" i="4"/>
  <c r="AG26" i="4"/>
  <c r="AF26" i="4"/>
  <c r="X26" i="4"/>
  <c r="AB26" i="4"/>
  <c r="AE26" i="4"/>
  <c r="AC26" i="4"/>
  <c r="AI26" i="4"/>
  <c r="AP26" i="4"/>
  <c r="AH26" i="4"/>
  <c r="AL26" i="4"/>
  <c r="AM26" i="4"/>
  <c r="AX26" i="4"/>
  <c r="AD26" i="4"/>
  <c r="AV26" i="4"/>
  <c r="Y26" i="4"/>
  <c r="AJ26" i="4"/>
  <c r="AK26" i="4"/>
  <c r="AQ26" i="4"/>
  <c r="AW26" i="4"/>
  <c r="AN26" i="4"/>
  <c r="AO26" i="4"/>
  <c r="AT26" i="4"/>
  <c r="Z26" i="4"/>
  <c r="AA26" i="4"/>
  <c r="AR26" i="4"/>
  <c r="AS26" i="4"/>
  <c r="AU26" i="4"/>
  <c r="AY26" i="4"/>
  <c r="AZ26" i="4"/>
  <c r="BE26" i="4"/>
  <c r="BG26" i="4"/>
  <c r="BI26" i="4"/>
  <c r="BK26" i="4"/>
  <c r="BB26" i="4"/>
  <c r="BD26" i="4"/>
  <c r="BN26" i="4"/>
  <c r="BO26" i="4"/>
  <c r="BF26" i="4"/>
  <c r="BH26" i="4"/>
  <c r="BJ26" i="4"/>
  <c r="BM26" i="4"/>
  <c r="BA26" i="4"/>
  <c r="CC26" i="4"/>
  <c r="BL26" i="4"/>
  <c r="CF26" i="4"/>
  <c r="BS26" i="4"/>
  <c r="BZ26" i="4"/>
  <c r="CB26" i="4"/>
  <c r="BQ26" i="4"/>
  <c r="CD26" i="4"/>
  <c r="CI26" i="4"/>
  <c r="BW26" i="4"/>
  <c r="CR26" i="4"/>
  <c r="CY26" i="4"/>
  <c r="DA26" i="4"/>
  <c r="BU26" i="4"/>
  <c r="BT26" i="4"/>
  <c r="BX26" i="4"/>
  <c r="CA26" i="4"/>
  <c r="CE26" i="4"/>
  <c r="CT26" i="4"/>
  <c r="CV26" i="4"/>
  <c r="BV26" i="4"/>
  <c r="CH26" i="4"/>
  <c r="CL26" i="4"/>
  <c r="CZ26" i="4"/>
  <c r="CO26" i="4"/>
  <c r="CP26" i="4"/>
  <c r="CG26" i="4"/>
  <c r="CX26" i="4"/>
  <c r="CQ26" i="4"/>
  <c r="CN26" i="4"/>
  <c r="DF26" i="4"/>
  <c r="CJ26" i="4"/>
  <c r="DB26" i="4"/>
  <c r="DG26" i="4"/>
  <c r="DH26" i="4"/>
  <c r="DL26" i="4"/>
  <c r="BY26" i="4"/>
  <c r="BR26" i="4"/>
  <c r="CK26" i="4"/>
  <c r="CW26" i="4"/>
  <c r="CS26" i="4"/>
  <c r="DD26" i="4"/>
  <c r="DE26" i="4"/>
  <c r="DZ26" i="4"/>
  <c r="DX26" i="4"/>
  <c r="DV26" i="4"/>
  <c r="DR26" i="4"/>
  <c r="BP26" i="4"/>
  <c r="M17" i="6"/>
  <c r="C30" i="2"/>
  <c r="C31" i="2" s="1"/>
  <c r="C32" i="2" s="1"/>
  <c r="D17" i="6"/>
  <c r="DT26" i="4"/>
  <c r="DP26" i="4"/>
  <c r="ED26" i="4"/>
  <c r="EC26" i="4"/>
  <c r="DM26" i="4"/>
  <c r="DI26" i="4"/>
  <c r="DW26" i="4"/>
  <c r="DU26" i="4"/>
  <c r="DO26" i="4"/>
  <c r="BC26" i="4"/>
  <c r="D20" i="6"/>
  <c r="C60" i="2"/>
  <c r="M20" i="6"/>
  <c r="D18" i="6"/>
  <c r="M18" i="6"/>
  <c r="C40" i="2"/>
  <c r="L15" i="6"/>
  <c r="J9" i="6"/>
  <c r="B64" i="3" s="1"/>
  <c r="C10" i="6"/>
  <c r="J3" i="6"/>
  <c r="B4" i="3" s="1"/>
  <c r="L21" i="6"/>
  <c r="L8" i="6"/>
  <c r="B49" i="4"/>
  <c r="B40" i="4"/>
  <c r="A21" i="6"/>
  <c r="L17" i="6"/>
  <c r="B16" i="2"/>
  <c r="L16" i="6"/>
  <c r="L6" i="6"/>
  <c r="B26" i="2"/>
  <c r="J18" i="6"/>
  <c r="C15" i="6"/>
  <c r="J4" i="6"/>
  <c r="B14" i="3" s="1"/>
  <c r="J6" i="6"/>
  <c r="B34" i="3" s="1"/>
  <c r="J8" i="6"/>
  <c r="B54" i="3" s="1"/>
  <c r="B6" i="2"/>
  <c r="A20" i="6"/>
  <c r="J19" i="6"/>
  <c r="B58" i="4"/>
  <c r="C17" i="6"/>
  <c r="J16" i="6"/>
  <c r="J17" i="6"/>
  <c r="B31" i="4"/>
  <c r="J5" i="6"/>
  <c r="B24" i="3" s="1"/>
  <c r="B4" i="4"/>
  <c r="A15" i="6"/>
  <c r="L9" i="6"/>
  <c r="C20" i="6"/>
  <c r="B56" i="2"/>
  <c r="B46" i="2"/>
  <c r="B66" i="2"/>
  <c r="B13" i="4"/>
  <c r="C18" i="6"/>
  <c r="A17" i="6"/>
  <c r="B36" i="2"/>
  <c r="C41" i="2" l="1"/>
  <c r="C42" i="2" s="1"/>
  <c r="D37" i="2" s="1"/>
  <c r="C71" i="2"/>
  <c r="C72" i="2" s="1"/>
  <c r="C73" i="2" s="1"/>
  <c r="C74" i="2" s="1"/>
  <c r="C11" i="2"/>
  <c r="C12" i="2" s="1"/>
  <c r="D7" i="2" s="1"/>
  <c r="C22" i="2"/>
  <c r="D17" i="2" s="1"/>
  <c r="L10" i="6"/>
  <c r="D47" i="2"/>
  <c r="C53" i="2"/>
  <c r="C54" i="2" s="1"/>
  <c r="C33" i="2"/>
  <c r="C34" i="2" s="1"/>
  <c r="D27" i="2"/>
  <c r="L22" i="6"/>
  <c r="F17" i="4"/>
  <c r="G17" i="4"/>
  <c r="C17" i="4"/>
  <c r="C18" i="4" s="1"/>
  <c r="D17" i="4"/>
  <c r="L17" i="4"/>
  <c r="I17" i="4"/>
  <c r="K17" i="4"/>
  <c r="E17" i="4"/>
  <c r="H17" i="4"/>
  <c r="J17" i="4"/>
  <c r="M17" i="4"/>
  <c r="R17" i="4"/>
  <c r="S17" i="4"/>
  <c r="Q17" i="4"/>
  <c r="P17" i="4"/>
  <c r="N17" i="4"/>
  <c r="T17" i="4"/>
  <c r="U17" i="4"/>
  <c r="X17" i="4"/>
  <c r="O17" i="4"/>
  <c r="V17" i="4"/>
  <c r="Y17" i="4"/>
  <c r="AB17" i="4"/>
  <c r="AC17" i="4"/>
  <c r="AE17" i="4"/>
  <c r="AH17" i="4"/>
  <c r="AK17" i="4"/>
  <c r="AD17" i="4"/>
  <c r="AA17" i="4"/>
  <c r="AI17" i="4"/>
  <c r="AL17" i="4"/>
  <c r="AJ17" i="4"/>
  <c r="AO17" i="4"/>
  <c r="W17" i="4"/>
  <c r="AG17" i="4"/>
  <c r="AM17" i="4"/>
  <c r="AX17" i="4"/>
  <c r="AV17" i="4"/>
  <c r="AN17" i="4"/>
  <c r="AZ17" i="4"/>
  <c r="AP17" i="4"/>
  <c r="AQ17" i="4"/>
  <c r="AU17" i="4"/>
  <c r="AY17" i="4"/>
  <c r="BC17" i="4"/>
  <c r="Z17" i="4"/>
  <c r="AF17" i="4"/>
  <c r="AT17" i="4"/>
  <c r="AW17" i="4"/>
  <c r="BA17" i="4"/>
  <c r="BH17" i="4"/>
  <c r="BM17" i="4"/>
  <c r="BD17" i="4"/>
  <c r="BE17" i="4"/>
  <c r="BG17" i="4"/>
  <c r="AR17" i="4"/>
  <c r="BJ17" i="4"/>
  <c r="AS17" i="4"/>
  <c r="BN17" i="4"/>
  <c r="BB17" i="4"/>
  <c r="BI17" i="4"/>
  <c r="BK17" i="4"/>
  <c r="BO17" i="4"/>
  <c r="BY17" i="4"/>
  <c r="CL17" i="4"/>
  <c r="BL17" i="4"/>
  <c r="BR17" i="4"/>
  <c r="CG17" i="4"/>
  <c r="BU17" i="4"/>
  <c r="CD17" i="4"/>
  <c r="CF17" i="4"/>
  <c r="BS17" i="4"/>
  <c r="BQ17" i="4"/>
  <c r="BV17" i="4"/>
  <c r="CH17" i="4"/>
  <c r="CP17" i="4"/>
  <c r="BF17" i="4"/>
  <c r="CB17" i="4"/>
  <c r="BX17" i="4"/>
  <c r="CC17" i="4"/>
  <c r="CE17" i="4"/>
  <c r="CK17" i="4"/>
  <c r="CS17" i="4"/>
  <c r="CV17" i="4"/>
  <c r="CX17" i="4"/>
  <c r="BP17" i="4"/>
  <c r="BT17" i="4"/>
  <c r="CJ17" i="4"/>
  <c r="CM17" i="4"/>
  <c r="CI17" i="4"/>
  <c r="DA17" i="4"/>
  <c r="CU17" i="4"/>
  <c r="DH17" i="4"/>
  <c r="DI17" i="4"/>
  <c r="DF17" i="4"/>
  <c r="DO17" i="4"/>
  <c r="DL17" i="4"/>
  <c r="CA17" i="4"/>
  <c r="BZ17" i="4"/>
  <c r="CY17" i="4"/>
  <c r="CT17" i="4"/>
  <c r="CN17" i="4"/>
  <c r="CO17" i="4"/>
  <c r="CQ17" i="4"/>
  <c r="CR17" i="4"/>
  <c r="DC17" i="4"/>
  <c r="DE17" i="4"/>
  <c r="DG17" i="4"/>
  <c r="CW17" i="4"/>
  <c r="DR17" i="4"/>
  <c r="DU17" i="4"/>
  <c r="DM17" i="4"/>
  <c r="DX17" i="4"/>
  <c r="DW17" i="4"/>
  <c r="BW17" i="4"/>
  <c r="DS17" i="4"/>
  <c r="DJ17" i="4"/>
  <c r="EA17" i="4"/>
  <c r="ED17" i="4"/>
  <c r="DB17" i="4"/>
  <c r="CZ17" i="4"/>
  <c r="DQ17" i="4"/>
  <c r="DT17" i="4"/>
  <c r="DZ17" i="4"/>
  <c r="EB17" i="4"/>
  <c r="DD17" i="4"/>
  <c r="DV17" i="4"/>
  <c r="EE17" i="4"/>
  <c r="DK17" i="4"/>
  <c r="DY17" i="4"/>
  <c r="DP17" i="4"/>
  <c r="DN17" i="4"/>
  <c r="EC17" i="4"/>
  <c r="C33" i="4"/>
  <c r="C36" i="4" s="1"/>
  <c r="D22" i="6"/>
  <c r="C47" i="3"/>
  <c r="C6" i="4"/>
  <c r="C61" i="2"/>
  <c r="C58" i="2"/>
  <c r="C27" i="3"/>
  <c r="K22" i="6"/>
  <c r="C22" i="6"/>
  <c r="C6" i="3"/>
  <c r="C37" i="3"/>
  <c r="C8" i="3"/>
  <c r="C9" i="3" s="1"/>
  <c r="D8" i="4"/>
  <c r="CW8" i="4"/>
  <c r="C8" i="4"/>
  <c r="CX8" i="4"/>
  <c r="M10" i="6"/>
  <c r="CY8" i="4"/>
  <c r="CV8" i="4"/>
  <c r="CV9" i="4" s="1"/>
  <c r="E8" i="4"/>
  <c r="CZ8" i="4"/>
  <c r="DA8" i="4"/>
  <c r="I8" i="4"/>
  <c r="J8" i="4"/>
  <c r="F8" i="4"/>
  <c r="DC8" i="4"/>
  <c r="G8" i="4"/>
  <c r="L8" i="4"/>
  <c r="DD8" i="4"/>
  <c r="H8" i="4"/>
  <c r="DB8" i="4"/>
  <c r="M8" i="4"/>
  <c r="DE8" i="4"/>
  <c r="O8" i="4"/>
  <c r="P8" i="4"/>
  <c r="DI8" i="4"/>
  <c r="DJ8" i="4"/>
  <c r="R8" i="4"/>
  <c r="N8" i="4"/>
  <c r="K8" i="4"/>
  <c r="DF8" i="4"/>
  <c r="DG8" i="4"/>
  <c r="Q8" i="4"/>
  <c r="DK8" i="4"/>
  <c r="T8" i="4"/>
  <c r="DO8" i="4"/>
  <c r="AB8" i="4"/>
  <c r="DH8" i="4"/>
  <c r="V8" i="4"/>
  <c r="DN8" i="4"/>
  <c r="X8" i="4"/>
  <c r="Y8" i="4"/>
  <c r="AA8" i="4"/>
  <c r="S8" i="4"/>
  <c r="U8" i="4"/>
  <c r="W8" i="4"/>
  <c r="Z8" i="4"/>
  <c r="DM8" i="4"/>
  <c r="DQ8" i="4"/>
  <c r="AC8" i="4"/>
  <c r="DS8" i="4"/>
  <c r="DR8" i="4"/>
  <c r="AG8" i="4"/>
  <c r="DV8" i="4"/>
  <c r="DL8" i="4"/>
  <c r="AE8" i="4"/>
  <c r="DU8" i="4"/>
  <c r="AJ8" i="4"/>
  <c r="AL8" i="4"/>
  <c r="AD8" i="4"/>
  <c r="AM8" i="4"/>
  <c r="AK8" i="4"/>
  <c r="AN8" i="4"/>
  <c r="AO8" i="4"/>
  <c r="AZ8" i="4"/>
  <c r="DP8" i="4"/>
  <c r="AF8" i="4"/>
  <c r="DW8" i="4"/>
  <c r="AQ8" i="4"/>
  <c r="EE8" i="4"/>
  <c r="DY8" i="4"/>
  <c r="AW8" i="4"/>
  <c r="DT8" i="4"/>
  <c r="AI8" i="4"/>
  <c r="DX8" i="4"/>
  <c r="BA8" i="4"/>
  <c r="BC8" i="4"/>
  <c r="AH8" i="4"/>
  <c r="EA8" i="4"/>
  <c r="AY8" i="4"/>
  <c r="AR8" i="4"/>
  <c r="EB8" i="4"/>
  <c r="AU8" i="4"/>
  <c r="AS8" i="4"/>
  <c r="AV8" i="4"/>
  <c r="AX8" i="4"/>
  <c r="BD8" i="4"/>
  <c r="BM8" i="4"/>
  <c r="BR8" i="4"/>
  <c r="AP8" i="4"/>
  <c r="DZ8" i="4"/>
  <c r="BN8" i="4"/>
  <c r="BE8" i="4"/>
  <c r="BF8" i="4"/>
  <c r="BP8" i="4"/>
  <c r="BI8" i="4"/>
  <c r="AT8" i="4"/>
  <c r="BG8" i="4"/>
  <c r="BV8" i="4"/>
  <c r="CE8" i="4"/>
  <c r="CC8" i="4"/>
  <c r="CH8" i="4"/>
  <c r="BB8" i="4"/>
  <c r="BK8" i="4"/>
  <c r="BQ8" i="4"/>
  <c r="BU8" i="4"/>
  <c r="BL8" i="4"/>
  <c r="CF8" i="4"/>
  <c r="CJ8" i="4"/>
  <c r="CN8" i="4"/>
  <c r="CO8" i="4"/>
  <c r="ED8" i="4"/>
  <c r="BT8" i="4"/>
  <c r="BH8" i="4"/>
  <c r="BX8" i="4"/>
  <c r="BY8" i="4"/>
  <c r="CA8" i="4"/>
  <c r="EC8" i="4"/>
  <c r="BJ8" i="4"/>
  <c r="BW8" i="4"/>
  <c r="CG8" i="4"/>
  <c r="CL8" i="4"/>
  <c r="CP8" i="4"/>
  <c r="CT8" i="4"/>
  <c r="BO8" i="4"/>
  <c r="CB8" i="4"/>
  <c r="CM8" i="4"/>
  <c r="CU8" i="4"/>
  <c r="CQ8" i="4"/>
  <c r="CI8" i="4"/>
  <c r="CS8" i="4"/>
  <c r="BS8" i="4"/>
  <c r="BZ8" i="4"/>
  <c r="CD8" i="4"/>
  <c r="CK8" i="4"/>
  <c r="CR8" i="4"/>
  <c r="C42" i="4"/>
  <c r="C57" i="3"/>
  <c r="C17" i="3"/>
  <c r="K10" i="6"/>
  <c r="M22" i="6"/>
  <c r="C51" i="4"/>
  <c r="C54" i="4" s="1"/>
  <c r="C24" i="4"/>
  <c r="C27" i="4" s="1"/>
  <c r="B22" i="6"/>
  <c r="C67" i="3"/>
  <c r="C60" i="4"/>
  <c r="D67" i="2" l="1"/>
  <c r="D10" i="2" s="1"/>
  <c r="C23" i="2"/>
  <c r="C24" i="2" s="1"/>
  <c r="C43" i="2"/>
  <c r="C44" i="2" s="1"/>
  <c r="C62" i="2"/>
  <c r="D57" i="2" s="1"/>
  <c r="C13" i="2"/>
  <c r="C14" i="2" s="1"/>
  <c r="C10" i="3"/>
  <c r="D5" i="3" s="1"/>
  <c r="C9" i="4"/>
  <c r="C10" i="4" s="1"/>
  <c r="C11" i="4" s="1"/>
  <c r="D32" i="4"/>
  <c r="C37" i="4"/>
  <c r="C38" i="4" s="1"/>
  <c r="C26" i="3"/>
  <c r="C46" i="3"/>
  <c r="D28" i="2"/>
  <c r="D18" i="2"/>
  <c r="D23" i="4"/>
  <c r="C28" i="4"/>
  <c r="C29" i="4" s="1"/>
  <c r="C66" i="3"/>
  <c r="CV10" i="4"/>
  <c r="CV11" i="4" s="1"/>
  <c r="CW5" i="4"/>
  <c r="C18" i="3"/>
  <c r="C16" i="3"/>
  <c r="D14" i="4"/>
  <c r="C19" i="4"/>
  <c r="C20" i="4" s="1"/>
  <c r="C45" i="4"/>
  <c r="D48" i="2"/>
  <c r="D49" i="2" s="1"/>
  <c r="C63" i="4"/>
  <c r="C36" i="3"/>
  <c r="D50" i="4"/>
  <c r="C55" i="4"/>
  <c r="C56" i="4" s="1"/>
  <c r="C56" i="3"/>
  <c r="D38" i="2"/>
  <c r="D39" i="2" s="1"/>
  <c r="D8" i="2"/>
  <c r="D9" i="2" s="1"/>
  <c r="D68" i="2"/>
  <c r="D69" i="2" s="1"/>
  <c r="C63" i="2" l="1"/>
  <c r="C64" i="2" s="1"/>
  <c r="D5" i="4"/>
  <c r="C11" i="3"/>
  <c r="C12" i="3" s="1"/>
  <c r="D11" i="2"/>
  <c r="D12" i="2" s="1"/>
  <c r="D41" i="4"/>
  <c r="C46" i="4"/>
  <c r="C47" i="4" s="1"/>
  <c r="D59" i="4"/>
  <c r="C64" i="4"/>
  <c r="C65" i="4" s="1"/>
  <c r="C19" i="3"/>
  <c r="C20" i="3" s="1"/>
  <c r="D6" i="4"/>
  <c r="D7" i="4" s="1"/>
  <c r="D9" i="4" s="1"/>
  <c r="D58" i="2"/>
  <c r="D59" i="2" s="1"/>
  <c r="D15" i="4"/>
  <c r="CW6" i="4"/>
  <c r="CW7" i="4" s="1"/>
  <c r="CW9" i="4" s="1"/>
  <c r="D24" i="4"/>
  <c r="D25" i="4" s="1"/>
  <c r="D27" i="4" s="1"/>
  <c r="D51" i="4"/>
  <c r="D52" i="4" s="1"/>
  <c r="D54" i="4" s="1"/>
  <c r="D19" i="2"/>
  <c r="D29" i="2"/>
  <c r="D33" i="4"/>
  <c r="D34" i="4" s="1"/>
  <c r="D36" i="4" s="1"/>
  <c r="D6" i="3"/>
  <c r="D16" i="4" l="1"/>
  <c r="D18" i="4" s="1"/>
  <c r="E14" i="4" s="1"/>
  <c r="CX5" i="4"/>
  <c r="CW10" i="4"/>
  <c r="CW11" i="4" s="1"/>
  <c r="E50" i="4"/>
  <c r="D55" i="4"/>
  <c r="D56" i="4" s="1"/>
  <c r="C21" i="3"/>
  <c r="C22" i="3" s="1"/>
  <c r="D15" i="3"/>
  <c r="D13" i="2"/>
  <c r="D14" i="2" s="1"/>
  <c r="E7" i="2"/>
  <c r="D20" i="2"/>
  <c r="D21" i="2" s="1"/>
  <c r="D22" i="2" s="1"/>
  <c r="D60" i="4"/>
  <c r="D61" i="4" s="1"/>
  <c r="D63" i="4" s="1"/>
  <c r="D42" i="4"/>
  <c r="D43" i="4" s="1"/>
  <c r="D45" i="4" s="1"/>
  <c r="D28" i="4"/>
  <c r="D29" i="4" s="1"/>
  <c r="E23" i="4"/>
  <c r="E32" i="4"/>
  <c r="D37" i="4"/>
  <c r="D38" i="4" s="1"/>
  <c r="D7" i="3"/>
  <c r="D10" i="4"/>
  <c r="D11" i="4" s="1"/>
  <c r="E5" i="4"/>
  <c r="C28" i="3"/>
  <c r="D19" i="4" l="1"/>
  <c r="D20" i="4" s="1"/>
  <c r="D23" i="2"/>
  <c r="D24" i="2" s="1"/>
  <c r="E17" i="2"/>
  <c r="E59" i="4"/>
  <c r="D64" i="4"/>
  <c r="D65" i="4" s="1"/>
  <c r="E51" i="4"/>
  <c r="E52" i="4" s="1"/>
  <c r="E54" i="4" s="1"/>
  <c r="D30" i="2"/>
  <c r="E33" i="4"/>
  <c r="E8" i="2"/>
  <c r="E9" i="2" s="1"/>
  <c r="E15" i="4"/>
  <c r="E6" i="4"/>
  <c r="E7" i="4" s="1"/>
  <c r="E9" i="4" s="1"/>
  <c r="E24" i="4"/>
  <c r="E41" i="4"/>
  <c r="D46" i="4"/>
  <c r="D47" i="4" s="1"/>
  <c r="C29" i="3"/>
  <c r="C30" i="3" s="1"/>
  <c r="D16" i="3"/>
  <c r="D17" i="3" s="1"/>
  <c r="CX6" i="4"/>
  <c r="CX7" i="4" s="1"/>
  <c r="CX9" i="4" s="1"/>
  <c r="C38" i="3" l="1"/>
  <c r="CY5" i="4"/>
  <c r="CX10" i="4"/>
  <c r="CX11" i="4" s="1"/>
  <c r="F5" i="4"/>
  <c r="E10" i="4"/>
  <c r="E11" i="4" s="1"/>
  <c r="F50" i="4"/>
  <c r="E55" i="4"/>
  <c r="E56" i="4" s="1"/>
  <c r="E60" i="4"/>
  <c r="C39" i="3"/>
  <c r="C40" i="3" s="1"/>
  <c r="D25" i="3"/>
  <c r="C31" i="3"/>
  <c r="C32" i="3" s="1"/>
  <c r="E42" i="4"/>
  <c r="E43" i="4" s="1"/>
  <c r="E45" i="4" s="1"/>
  <c r="E18" i="2"/>
  <c r="E19" i="2" s="1"/>
  <c r="D31" i="2"/>
  <c r="D32" i="2" s="1"/>
  <c r="E25" i="4"/>
  <c r="E27" i="4" s="1"/>
  <c r="E16" i="4"/>
  <c r="E18" i="4" s="1"/>
  <c r="E34" i="4"/>
  <c r="E36" i="4" s="1"/>
  <c r="C48" i="3" l="1"/>
  <c r="C49" i="3" s="1"/>
  <c r="C50" i="3" s="1"/>
  <c r="E19" i="4"/>
  <c r="E20" i="4" s="1"/>
  <c r="F14" i="4"/>
  <c r="F23" i="4"/>
  <c r="E28" i="4"/>
  <c r="E29" i="4" s="1"/>
  <c r="D33" i="2"/>
  <c r="D34" i="2" s="1"/>
  <c r="E27" i="2"/>
  <c r="F41" i="4"/>
  <c r="E46" i="4"/>
  <c r="E47" i="4" s="1"/>
  <c r="F6" i="4"/>
  <c r="F7" i="4" s="1"/>
  <c r="F9" i="4" s="1"/>
  <c r="D26" i="3"/>
  <c r="D27" i="3" s="1"/>
  <c r="D35" i="3"/>
  <c r="C41" i="3"/>
  <c r="C42" i="3" s="1"/>
  <c r="E61" i="4"/>
  <c r="E63" i="4" s="1"/>
  <c r="F51" i="4"/>
  <c r="F52" i="4" s="1"/>
  <c r="F54" i="4" s="1"/>
  <c r="D40" i="2"/>
  <c r="E37" i="4"/>
  <c r="E38" i="4" s="1"/>
  <c r="F32" i="4"/>
  <c r="CY6" i="4"/>
  <c r="CY7" i="4" s="1"/>
  <c r="CY9" i="4" s="1"/>
  <c r="C58" i="3" l="1"/>
  <c r="C59" i="3" s="1"/>
  <c r="C60" i="3" s="1"/>
  <c r="CY10" i="4"/>
  <c r="CY11" i="4" s="1"/>
  <c r="CZ5" i="4"/>
  <c r="F10" i="4"/>
  <c r="F11" i="4" s="1"/>
  <c r="G5" i="4"/>
  <c r="F24" i="4"/>
  <c r="F25" i="4" s="1"/>
  <c r="F27" i="4" s="1"/>
  <c r="F55" i="4"/>
  <c r="F56" i="4" s="1"/>
  <c r="G50" i="4"/>
  <c r="D45" i="3"/>
  <c r="C51" i="3"/>
  <c r="C52" i="3" s="1"/>
  <c r="E64" i="4"/>
  <c r="E65" i="4" s="1"/>
  <c r="F59" i="4"/>
  <c r="D41" i="2"/>
  <c r="D42" i="2" s="1"/>
  <c r="F42" i="4"/>
  <c r="F43" i="4" s="1"/>
  <c r="F45" i="4" s="1"/>
  <c r="F15" i="4"/>
  <c r="F16" i="4" s="1"/>
  <c r="F18" i="4" s="1"/>
  <c r="F33" i="4"/>
  <c r="F34" i="4" s="1"/>
  <c r="F36" i="4" s="1"/>
  <c r="D36" i="3"/>
  <c r="D37" i="3" s="1"/>
  <c r="E28" i="2"/>
  <c r="E29" i="2" s="1"/>
  <c r="D50" i="2" l="1"/>
  <c r="D51" i="2" s="1"/>
  <c r="D52" i="2" s="1"/>
  <c r="C68" i="3"/>
  <c r="C69" i="3" s="1"/>
  <c r="C70" i="3" s="1"/>
  <c r="D65" i="3" s="1"/>
  <c r="F28" i="4"/>
  <c r="F29" i="4" s="1"/>
  <c r="G23" i="4"/>
  <c r="F19" i="4"/>
  <c r="F20" i="4" s="1"/>
  <c r="G14" i="4"/>
  <c r="G6" i="4"/>
  <c r="G7" i="4" s="1"/>
  <c r="G9" i="4" s="1"/>
  <c r="F37" i="4"/>
  <c r="F38" i="4" s="1"/>
  <c r="G32" i="4"/>
  <c r="F60" i="4"/>
  <c r="F61" i="4" s="1"/>
  <c r="F63" i="4" s="1"/>
  <c r="G51" i="4"/>
  <c r="G52" i="4" s="1"/>
  <c r="G54" i="4" s="1"/>
  <c r="G41" i="4"/>
  <c r="F46" i="4"/>
  <c r="F47" i="4" s="1"/>
  <c r="D43" i="2"/>
  <c r="D44" i="2" s="1"/>
  <c r="E37" i="2"/>
  <c r="D46" i="3"/>
  <c r="C61" i="3"/>
  <c r="C62" i="3" s="1"/>
  <c r="D55" i="3"/>
  <c r="CZ6" i="4"/>
  <c r="CZ7" i="4" s="1"/>
  <c r="CZ9" i="4" s="1"/>
  <c r="C71" i="3" l="1"/>
  <c r="C72" i="3" s="1"/>
  <c r="D60" i="2"/>
  <c r="D61" i="2" s="1"/>
  <c r="D62" i="2" s="1"/>
  <c r="DA5" i="4"/>
  <c r="CZ10" i="4"/>
  <c r="CZ11" i="4" s="1"/>
  <c r="G55" i="4"/>
  <c r="G56" i="4" s="1"/>
  <c r="H50" i="4"/>
  <c r="G42" i="4"/>
  <c r="G43" i="4" s="1"/>
  <c r="G45" i="4" s="1"/>
  <c r="D53" i="2"/>
  <c r="D54" i="2" s="1"/>
  <c r="E47" i="2"/>
  <c r="F64" i="4"/>
  <c r="F65" i="4" s="1"/>
  <c r="G59" i="4"/>
  <c r="H5" i="4"/>
  <c r="G10" i="4"/>
  <c r="G11" i="4" s="1"/>
  <c r="D56" i="3"/>
  <c r="D57" i="3" s="1"/>
  <c r="E38" i="2"/>
  <c r="D66" i="3"/>
  <c r="D67" i="3" s="1"/>
  <c r="D8" i="3"/>
  <c r="G24" i="4"/>
  <c r="G25" i="4" s="1"/>
  <c r="G27" i="4" s="1"/>
  <c r="G15" i="4"/>
  <c r="G16" i="4" s="1"/>
  <c r="G18" i="4" s="1"/>
  <c r="D47" i="3"/>
  <c r="G33" i="4"/>
  <c r="G34" i="4" s="1"/>
  <c r="G36" i="4" s="1"/>
  <c r="D70" i="2" l="1"/>
  <c r="D71" i="2" s="1"/>
  <c r="D72" i="2" s="1"/>
  <c r="D73" i="2" s="1"/>
  <c r="D74" i="2" s="1"/>
  <c r="G28" i="4"/>
  <c r="G29" i="4" s="1"/>
  <c r="H23" i="4"/>
  <c r="G37" i="4"/>
  <c r="G38" i="4" s="1"/>
  <c r="H32" i="4"/>
  <c r="H51" i="4"/>
  <c r="H52" i="4" s="1"/>
  <c r="H54" i="4" s="1"/>
  <c r="D63" i="2"/>
  <c r="D64" i="2" s="1"/>
  <c r="E57" i="2"/>
  <c r="H6" i="4"/>
  <c r="H7" i="4" s="1"/>
  <c r="H9" i="4" s="1"/>
  <c r="H14" i="4"/>
  <c r="G19" i="4"/>
  <c r="G20" i="4" s="1"/>
  <c r="E48" i="2"/>
  <c r="E49" i="2" s="1"/>
  <c r="D9" i="3"/>
  <c r="D10" i="3" s="1"/>
  <c r="G60" i="4"/>
  <c r="G61" i="4" s="1"/>
  <c r="G63" i="4" s="1"/>
  <c r="H41" i="4"/>
  <c r="G46" i="4"/>
  <c r="G47" i="4" s="1"/>
  <c r="E39" i="2"/>
  <c r="DA6" i="4"/>
  <c r="DA7" i="4" s="1"/>
  <c r="DA9" i="4" s="1"/>
  <c r="E67" i="2" l="1"/>
  <c r="E10" i="2" s="1"/>
  <c r="D18" i="3"/>
  <c r="D19" i="3" s="1"/>
  <c r="D20" i="3" s="1"/>
  <c r="G64" i="4"/>
  <c r="G65" i="4" s="1"/>
  <c r="H59" i="4"/>
  <c r="DA10" i="4"/>
  <c r="DA11" i="4" s="1"/>
  <c r="DB5" i="4"/>
  <c r="H55" i="4"/>
  <c r="H56" i="4" s="1"/>
  <c r="I50" i="4"/>
  <c r="D11" i="3"/>
  <c r="D12" i="3" s="1"/>
  <c r="E5" i="3"/>
  <c r="H42" i="4"/>
  <c r="H43" i="4" s="1"/>
  <c r="H45" i="4" s="1"/>
  <c r="H33" i="4"/>
  <c r="H34" i="4" s="1"/>
  <c r="H36" i="4" s="1"/>
  <c r="E58" i="2"/>
  <c r="E59" i="2" s="1"/>
  <c r="H24" i="4"/>
  <c r="H25" i="4" s="1"/>
  <c r="H27" i="4" s="1"/>
  <c r="H15" i="4"/>
  <c r="H16" i="4" s="1"/>
  <c r="H18" i="4" s="1"/>
  <c r="I5" i="4"/>
  <c r="H10" i="4"/>
  <c r="H11" i="4" s="1"/>
  <c r="E68" i="2" l="1"/>
  <c r="E69" i="2" s="1"/>
  <c r="H46" i="4"/>
  <c r="H47" i="4" s="1"/>
  <c r="I41" i="4"/>
  <c r="H19" i="4"/>
  <c r="H20" i="4" s="1"/>
  <c r="I14" i="4"/>
  <c r="E11" i="2"/>
  <c r="E12" i="2" s="1"/>
  <c r="H37" i="4"/>
  <c r="H38" i="4" s="1"/>
  <c r="I32" i="4"/>
  <c r="H28" i="4"/>
  <c r="H29" i="4" s="1"/>
  <c r="I23" i="4"/>
  <c r="I51" i="4"/>
  <c r="I52" i="4" s="1"/>
  <c r="I54" i="4" s="1"/>
  <c r="DB6" i="4"/>
  <c r="DB7" i="4" s="1"/>
  <c r="DB9" i="4" s="1"/>
  <c r="I6" i="4"/>
  <c r="I7" i="4" s="1"/>
  <c r="I9" i="4" s="1"/>
  <c r="E6" i="3"/>
  <c r="D28" i="3"/>
  <c r="H60" i="4"/>
  <c r="H61" i="4" s="1"/>
  <c r="H63" i="4" s="1"/>
  <c r="D21" i="3"/>
  <c r="D22" i="3" s="1"/>
  <c r="E15" i="3"/>
  <c r="E20" i="2" l="1"/>
  <c r="E21" i="2" s="1"/>
  <c r="E22" i="2" s="1"/>
  <c r="DC5" i="4"/>
  <c r="DB10" i="4"/>
  <c r="DB11" i="4" s="1"/>
  <c r="I55" i="4"/>
  <c r="I56" i="4" s="1"/>
  <c r="J50" i="4"/>
  <c r="J5" i="4"/>
  <c r="I10" i="4"/>
  <c r="I11" i="4" s="1"/>
  <c r="H64" i="4"/>
  <c r="H65" i="4" s="1"/>
  <c r="I59" i="4"/>
  <c r="I33" i="4"/>
  <c r="I34" i="4" s="1"/>
  <c r="I36" i="4" s="1"/>
  <c r="E16" i="3"/>
  <c r="E17" i="3" s="1"/>
  <c r="D29" i="3"/>
  <c r="D30" i="3" s="1"/>
  <c r="I24" i="4"/>
  <c r="I25" i="4" s="1"/>
  <c r="I27" i="4" s="1"/>
  <c r="I42" i="4"/>
  <c r="I43" i="4" s="1"/>
  <c r="I45" i="4" s="1"/>
  <c r="I15" i="4"/>
  <c r="I16" i="4" s="1"/>
  <c r="I18" i="4" s="1"/>
  <c r="E7" i="3"/>
  <c r="E13" i="2"/>
  <c r="E14" i="2" s="1"/>
  <c r="F7" i="2"/>
  <c r="E30" i="2" l="1"/>
  <c r="E31" i="2" s="1"/>
  <c r="E32" i="2" s="1"/>
  <c r="D38" i="3"/>
  <c r="D39" i="3" s="1"/>
  <c r="D40" i="3" s="1"/>
  <c r="J41" i="4"/>
  <c r="I46" i="4"/>
  <c r="I47" i="4" s="1"/>
  <c r="I37" i="4"/>
  <c r="I38" i="4" s="1"/>
  <c r="J32" i="4"/>
  <c r="J23" i="4"/>
  <c r="I28" i="4"/>
  <c r="I29" i="4" s="1"/>
  <c r="J14" i="4"/>
  <c r="I19" i="4"/>
  <c r="I20" i="4" s="1"/>
  <c r="I60" i="4"/>
  <c r="I61" i="4" s="1"/>
  <c r="I63" i="4" s="1"/>
  <c r="J51" i="4"/>
  <c r="J52" i="4" s="1"/>
  <c r="J54" i="4" s="1"/>
  <c r="F8" i="2"/>
  <c r="F9" i="2" s="1"/>
  <c r="E23" i="2"/>
  <c r="E24" i="2" s="1"/>
  <c r="F17" i="2"/>
  <c r="D31" i="3"/>
  <c r="D32" i="3" s="1"/>
  <c r="E25" i="3"/>
  <c r="J6" i="4"/>
  <c r="J7" i="4" s="1"/>
  <c r="J9" i="4" s="1"/>
  <c r="DC6" i="4"/>
  <c r="DC7" i="4" s="1"/>
  <c r="DC9" i="4" s="1"/>
  <c r="D48" i="3" l="1"/>
  <c r="D49" i="3" s="1"/>
  <c r="D50" i="3" s="1"/>
  <c r="DC10" i="4"/>
  <c r="DC11" i="4" s="1"/>
  <c r="DD5" i="4"/>
  <c r="I64" i="4"/>
  <c r="I65" i="4" s="1"/>
  <c r="J59" i="4"/>
  <c r="F18" i="2"/>
  <c r="F19" i="2" s="1"/>
  <c r="E33" i="2"/>
  <c r="E34" i="2" s="1"/>
  <c r="F27" i="2"/>
  <c r="J33" i="4"/>
  <c r="J34" i="4" s="1"/>
  <c r="J36" i="4" s="1"/>
  <c r="J15" i="4"/>
  <c r="J16" i="4" s="1"/>
  <c r="J18" i="4" s="1"/>
  <c r="E26" i="3"/>
  <c r="E27" i="3" s="1"/>
  <c r="J55" i="4"/>
  <c r="J56" i="4" s="1"/>
  <c r="K50" i="4"/>
  <c r="D41" i="3"/>
  <c r="D42" i="3" s="1"/>
  <c r="E35" i="3"/>
  <c r="J10" i="4"/>
  <c r="J11" i="4" s="1"/>
  <c r="K5" i="4"/>
  <c r="E40" i="2"/>
  <c r="J24" i="4"/>
  <c r="J25" i="4" s="1"/>
  <c r="J27" i="4" s="1"/>
  <c r="J42" i="4"/>
  <c r="J43" i="4" s="1"/>
  <c r="J45" i="4" s="1"/>
  <c r="J19" i="4" l="1"/>
  <c r="J20" i="4" s="1"/>
  <c r="K14" i="4"/>
  <c r="K41" i="4"/>
  <c r="J46" i="4"/>
  <c r="J47" i="4" s="1"/>
  <c r="K6" i="4"/>
  <c r="K7" i="4" s="1"/>
  <c r="K9" i="4" s="1"/>
  <c r="K51" i="4"/>
  <c r="K52" i="4" s="1"/>
  <c r="K54" i="4" s="1"/>
  <c r="J60" i="4"/>
  <c r="J61" i="4" s="1"/>
  <c r="J63" i="4" s="1"/>
  <c r="J37" i="4"/>
  <c r="J38" i="4" s="1"/>
  <c r="K32" i="4"/>
  <c r="J28" i="4"/>
  <c r="J29" i="4" s="1"/>
  <c r="K23" i="4"/>
  <c r="E41" i="2"/>
  <c r="E42" i="2" s="1"/>
  <c r="E36" i="3"/>
  <c r="F28" i="2"/>
  <c r="F29" i="2" s="1"/>
  <c r="D51" i="3"/>
  <c r="D52" i="3" s="1"/>
  <c r="E45" i="3"/>
  <c r="DD6" i="4"/>
  <c r="DD7" i="4" s="1"/>
  <c r="DD9" i="4" s="1"/>
  <c r="D58" i="3"/>
  <c r="E50" i="2" l="1"/>
  <c r="E51" i="2" s="1"/>
  <c r="E52" i="2" s="1"/>
  <c r="K59" i="4"/>
  <c r="J64" i="4"/>
  <c r="J65" i="4" s="1"/>
  <c r="K55" i="4"/>
  <c r="K56" i="4" s="1"/>
  <c r="L50" i="4"/>
  <c r="K10" i="4"/>
  <c r="K11" i="4" s="1"/>
  <c r="L5" i="4"/>
  <c r="E46" i="3"/>
  <c r="E47" i="3" s="1"/>
  <c r="E43" i="2"/>
  <c r="E44" i="2" s="1"/>
  <c r="F37" i="2"/>
  <c r="K42" i="4"/>
  <c r="K43" i="4" s="1"/>
  <c r="K45" i="4" s="1"/>
  <c r="K15" i="4"/>
  <c r="K16" i="4" s="1"/>
  <c r="K18" i="4" s="1"/>
  <c r="D59" i="3"/>
  <c r="D60" i="3" s="1"/>
  <c r="DD10" i="4"/>
  <c r="DD11" i="4" s="1"/>
  <c r="DE5" i="4"/>
  <c r="E37" i="3"/>
  <c r="K24" i="4"/>
  <c r="K25" i="4" s="1"/>
  <c r="K27" i="4" s="1"/>
  <c r="K33" i="4"/>
  <c r="K34" i="4" s="1"/>
  <c r="K36" i="4" s="1"/>
  <c r="E60" i="2" l="1"/>
  <c r="E61" i="2" s="1"/>
  <c r="E62" i="2" s="1"/>
  <c r="D68" i="3"/>
  <c r="D69" i="3" s="1"/>
  <c r="D70" i="3" s="1"/>
  <c r="D71" i="3" s="1"/>
  <c r="D72" i="3" s="1"/>
  <c r="L23" i="4"/>
  <c r="K28" i="4"/>
  <c r="K29" i="4" s="1"/>
  <c r="L14" i="4"/>
  <c r="K19" i="4"/>
  <c r="K20" i="4" s="1"/>
  <c r="L32" i="4"/>
  <c r="K37" i="4"/>
  <c r="K38" i="4" s="1"/>
  <c r="F38" i="2"/>
  <c r="F39" i="2" s="1"/>
  <c r="K60" i="4"/>
  <c r="K61" i="4" s="1"/>
  <c r="K63" i="4" s="1"/>
  <c r="D61" i="3"/>
  <c r="D62" i="3" s="1"/>
  <c r="E55" i="3"/>
  <c r="L51" i="4"/>
  <c r="L52" i="4" s="1"/>
  <c r="L54" i="4" s="1"/>
  <c r="L41" i="4"/>
  <c r="K46" i="4"/>
  <c r="K47" i="4" s="1"/>
  <c r="DE6" i="4"/>
  <c r="DE7" i="4" s="1"/>
  <c r="DE9" i="4" s="1"/>
  <c r="E53" i="2"/>
  <c r="E54" i="2" s="1"/>
  <c r="F47" i="2"/>
  <c r="L6" i="4"/>
  <c r="L7" i="4" s="1"/>
  <c r="L9" i="4" s="1"/>
  <c r="E65" i="3" l="1"/>
  <c r="E8" i="3" s="1"/>
  <c r="DE10" i="4"/>
  <c r="DE11" i="4" s="1"/>
  <c r="DF5" i="4"/>
  <c r="L10" i="4"/>
  <c r="L11" i="4" s="1"/>
  <c r="M5" i="4"/>
  <c r="L59" i="4"/>
  <c r="K64" i="4"/>
  <c r="K65" i="4" s="1"/>
  <c r="E63" i="2"/>
  <c r="E64" i="2" s="1"/>
  <c r="F57" i="2"/>
  <c r="L33" i="4"/>
  <c r="L34" i="4" s="1"/>
  <c r="L36" i="4" s="1"/>
  <c r="M50" i="4"/>
  <c r="L55" i="4"/>
  <c r="L56" i="4" s="1"/>
  <c r="E56" i="3"/>
  <c r="E57" i="3" s="1"/>
  <c r="L15" i="4"/>
  <c r="L16" i="4" s="1"/>
  <c r="L18" i="4" s="1"/>
  <c r="L42" i="4"/>
  <c r="L43" i="4" s="1"/>
  <c r="L45" i="4" s="1"/>
  <c r="F48" i="2"/>
  <c r="F49" i="2" s="1"/>
  <c r="E70" i="2"/>
  <c r="E71" i="2" s="1"/>
  <c r="E72" i="2" s="1"/>
  <c r="L24" i="4"/>
  <c r="L25" i="4" s="1"/>
  <c r="L27" i="4" s="1"/>
  <c r="E66" i="3" l="1"/>
  <c r="E67" i="3" s="1"/>
  <c r="M41" i="4"/>
  <c r="L46" i="4"/>
  <c r="L47" i="4" s="1"/>
  <c r="L37" i="4"/>
  <c r="L38" i="4" s="1"/>
  <c r="M32" i="4"/>
  <c r="E73" i="2"/>
  <c r="E74" i="2" s="1"/>
  <c r="F67" i="2"/>
  <c r="F10" i="2" s="1"/>
  <c r="F58" i="2"/>
  <c r="M6" i="4"/>
  <c r="M7" i="4" s="1"/>
  <c r="M9" i="4" s="1"/>
  <c r="E9" i="3"/>
  <c r="E10" i="3" s="1"/>
  <c r="DF6" i="4"/>
  <c r="DF7" i="4" s="1"/>
  <c r="DF9" i="4" s="1"/>
  <c r="L28" i="4"/>
  <c r="L29" i="4" s="1"/>
  <c r="M23" i="4"/>
  <c r="M51" i="4"/>
  <c r="M52" i="4" s="1"/>
  <c r="M54" i="4" s="1"/>
  <c r="M14" i="4"/>
  <c r="L19" i="4"/>
  <c r="L20" i="4" s="1"/>
  <c r="L60" i="4"/>
  <c r="L61" i="4" s="1"/>
  <c r="L63" i="4" s="1"/>
  <c r="N5" i="4" l="1"/>
  <c r="M10" i="4"/>
  <c r="M11" i="4" s="1"/>
  <c r="DF10" i="4"/>
  <c r="DF11" i="4" s="1"/>
  <c r="DG5" i="4"/>
  <c r="M55" i="4"/>
  <c r="M56" i="4" s="1"/>
  <c r="N50" i="4"/>
  <c r="M15" i="4"/>
  <c r="M16" i="4" s="1"/>
  <c r="M18" i="4" s="1"/>
  <c r="E11" i="3"/>
  <c r="E12" i="3" s="1"/>
  <c r="F5" i="3"/>
  <c r="M42" i="4"/>
  <c r="M43" i="4" s="1"/>
  <c r="M45" i="4" s="1"/>
  <c r="M33" i="4"/>
  <c r="M34" i="4" s="1"/>
  <c r="M36" i="4" s="1"/>
  <c r="M59" i="4"/>
  <c r="L64" i="4"/>
  <c r="L65" i="4" s="1"/>
  <c r="M24" i="4"/>
  <c r="M25" i="4" s="1"/>
  <c r="M27" i="4" s="1"/>
  <c r="E18" i="3"/>
  <c r="F59" i="2"/>
  <c r="F68" i="2"/>
  <c r="F69" i="2" s="1"/>
  <c r="M19" i="4" l="1"/>
  <c r="M20" i="4" s="1"/>
  <c r="N14" i="4"/>
  <c r="N41" i="4"/>
  <c r="M46" i="4"/>
  <c r="M47" i="4" s="1"/>
  <c r="DG6" i="4"/>
  <c r="DG7" i="4" s="1"/>
  <c r="DG9" i="4" s="1"/>
  <c r="N51" i="4"/>
  <c r="N52" i="4" s="1"/>
  <c r="N54" i="4" s="1"/>
  <c r="E19" i="3"/>
  <c r="E20" i="3" s="1"/>
  <c r="M60" i="4"/>
  <c r="M61" i="4" s="1"/>
  <c r="M63" i="4" s="1"/>
  <c r="M28" i="4"/>
  <c r="M29" i="4" s="1"/>
  <c r="N23" i="4"/>
  <c r="M37" i="4"/>
  <c r="M38" i="4" s="1"/>
  <c r="N32" i="4"/>
  <c r="F6" i="3"/>
  <c r="F7" i="3" s="1"/>
  <c r="F11" i="2"/>
  <c r="F12" i="2" s="1"/>
  <c r="N6" i="4"/>
  <c r="N7" i="4" s="1"/>
  <c r="N9" i="4" s="1"/>
  <c r="F20" i="2" l="1"/>
  <c r="F21" i="2" s="1"/>
  <c r="F22" i="2" s="1"/>
  <c r="E28" i="3"/>
  <c r="E29" i="3" s="1"/>
  <c r="E30" i="3" s="1"/>
  <c r="N10" i="4"/>
  <c r="N11" i="4" s="1"/>
  <c r="O5" i="4"/>
  <c r="N55" i="4"/>
  <c r="N56" i="4" s="1"/>
  <c r="O50" i="4"/>
  <c r="N33" i="4"/>
  <c r="N34" i="4" s="1"/>
  <c r="N36" i="4" s="1"/>
  <c r="DG10" i="4"/>
  <c r="DG11" i="4" s="1"/>
  <c r="DH5" i="4"/>
  <c r="F13" i="2"/>
  <c r="F14" i="2" s="1"/>
  <c r="G7" i="2"/>
  <c r="E21" i="3"/>
  <c r="E22" i="3" s="1"/>
  <c r="F15" i="3"/>
  <c r="N24" i="4"/>
  <c r="N25" i="4" s="1"/>
  <c r="N27" i="4" s="1"/>
  <c r="N42" i="4"/>
  <c r="N43" i="4" s="1"/>
  <c r="N45" i="4" s="1"/>
  <c r="N15" i="4"/>
  <c r="N16" i="4" s="1"/>
  <c r="N18" i="4" s="1"/>
  <c r="M64" i="4"/>
  <c r="M65" i="4" s="1"/>
  <c r="N59" i="4"/>
  <c r="E38" i="3" l="1"/>
  <c r="E39" i="3" s="1"/>
  <c r="E40" i="3" s="1"/>
  <c r="F30" i="2"/>
  <c r="F31" i="2" s="1"/>
  <c r="O41" i="4"/>
  <c r="N46" i="4"/>
  <c r="N47" i="4" s="1"/>
  <c r="O23" i="4"/>
  <c r="N28" i="4"/>
  <c r="N29" i="4" s="1"/>
  <c r="E31" i="3"/>
  <c r="E32" i="3" s="1"/>
  <c r="F25" i="3"/>
  <c r="O14" i="4"/>
  <c r="N19" i="4"/>
  <c r="N20" i="4" s="1"/>
  <c r="G8" i="2"/>
  <c r="G9" i="2" s="1"/>
  <c r="F23" i="2"/>
  <c r="F24" i="2" s="1"/>
  <c r="G17" i="2"/>
  <c r="N60" i="4"/>
  <c r="N61" i="4" s="1"/>
  <c r="N63" i="4" s="1"/>
  <c r="F16" i="3"/>
  <c r="F17" i="3" s="1"/>
  <c r="DH6" i="4"/>
  <c r="DH7" i="4" s="1"/>
  <c r="DH9" i="4" s="1"/>
  <c r="O51" i="4"/>
  <c r="O52" i="4" s="1"/>
  <c r="O54" i="4" s="1"/>
  <c r="O6" i="4"/>
  <c r="O7" i="4" s="1"/>
  <c r="O9" i="4" s="1"/>
  <c r="N37" i="4"/>
  <c r="N38" i="4" s="1"/>
  <c r="O32" i="4"/>
  <c r="E48" i="3" l="1"/>
  <c r="E49" i="3" s="1"/>
  <c r="E50" i="3" s="1"/>
  <c r="F32" i="2"/>
  <c r="G27" i="2" s="1"/>
  <c r="F40" i="2"/>
  <c r="F41" i="2" s="1"/>
  <c r="F42" i="2" s="1"/>
  <c r="O10" i="4"/>
  <c r="O11" i="4" s="1"/>
  <c r="P5" i="4"/>
  <c r="N64" i="4"/>
  <c r="N65" i="4" s="1"/>
  <c r="O59" i="4"/>
  <c r="DH10" i="4"/>
  <c r="DH11" i="4" s="1"/>
  <c r="DI5" i="4"/>
  <c r="O33" i="4"/>
  <c r="O34" i="4" s="1"/>
  <c r="O36" i="4" s="1"/>
  <c r="O15" i="4"/>
  <c r="O16" i="4" s="1"/>
  <c r="O18" i="4" s="1"/>
  <c r="O24" i="4"/>
  <c r="O25" i="4" s="1"/>
  <c r="O27" i="4" s="1"/>
  <c r="G18" i="2"/>
  <c r="F26" i="3"/>
  <c r="F27" i="3" s="1"/>
  <c r="O55" i="4"/>
  <c r="O56" i="4" s="1"/>
  <c r="P50" i="4"/>
  <c r="E41" i="3"/>
  <c r="E42" i="3" s="1"/>
  <c r="F35" i="3"/>
  <c r="O42" i="4"/>
  <c r="O43" i="4" s="1"/>
  <c r="O45" i="4" s="1"/>
  <c r="F33" i="2" l="1"/>
  <c r="F34" i="2" s="1"/>
  <c r="P32" i="4"/>
  <c r="O37" i="4"/>
  <c r="O38" i="4" s="1"/>
  <c r="O46" i="4"/>
  <c r="O47" i="4" s="1"/>
  <c r="P41" i="4"/>
  <c r="O28" i="4"/>
  <c r="O29" i="4" s="1"/>
  <c r="P23" i="4"/>
  <c r="F43" i="2"/>
  <c r="F44" i="2" s="1"/>
  <c r="G37" i="2"/>
  <c r="E58" i="3"/>
  <c r="DI6" i="4"/>
  <c r="DI7" i="4" s="1"/>
  <c r="DI9" i="4" s="1"/>
  <c r="O60" i="4"/>
  <c r="O61" i="4" s="1"/>
  <c r="O63" i="4" s="1"/>
  <c r="E51" i="3"/>
  <c r="E52" i="3" s="1"/>
  <c r="F45" i="3"/>
  <c r="P14" i="4"/>
  <c r="O19" i="4"/>
  <c r="O20" i="4" s="1"/>
  <c r="P6" i="4"/>
  <c r="P7" i="4" s="1"/>
  <c r="P9" i="4" s="1"/>
  <c r="F36" i="3"/>
  <c r="F37" i="3" s="1"/>
  <c r="P51" i="4"/>
  <c r="P52" i="4" s="1"/>
  <c r="P54" i="4" s="1"/>
  <c r="G19" i="2"/>
  <c r="G28" i="2"/>
  <c r="G29" i="2" s="1"/>
  <c r="F50" i="2"/>
  <c r="DI10" i="4" l="1"/>
  <c r="DI11" i="4" s="1"/>
  <c r="DJ5" i="4"/>
  <c r="P15" i="4"/>
  <c r="P16" i="4" s="1"/>
  <c r="P18" i="4" s="1"/>
  <c r="P59" i="4"/>
  <c r="O64" i="4"/>
  <c r="O65" i="4" s="1"/>
  <c r="F51" i="2"/>
  <c r="F52" i="2" s="1"/>
  <c r="F46" i="3"/>
  <c r="F47" i="3" s="1"/>
  <c r="G38" i="2"/>
  <c r="G39" i="2" s="1"/>
  <c r="P42" i="4"/>
  <c r="P43" i="4" s="1"/>
  <c r="P45" i="4" s="1"/>
  <c r="P10" i="4"/>
  <c r="P11" i="4" s="1"/>
  <c r="Q5" i="4"/>
  <c r="Q50" i="4"/>
  <c r="P55" i="4"/>
  <c r="P56" i="4" s="1"/>
  <c r="E59" i="3"/>
  <c r="E60" i="3" s="1"/>
  <c r="P24" i="4"/>
  <c r="P25" i="4" s="1"/>
  <c r="P27" i="4" s="1"/>
  <c r="P33" i="4"/>
  <c r="P34" i="4" s="1"/>
  <c r="P36" i="4" s="1"/>
  <c r="E68" i="3" l="1"/>
  <c r="E69" i="3" s="1"/>
  <c r="E70" i="3" s="1"/>
  <c r="F65" i="3" s="1"/>
  <c r="Q14" i="4"/>
  <c r="P19" i="4"/>
  <c r="P20" i="4" s="1"/>
  <c r="Q32" i="4"/>
  <c r="P37" i="4"/>
  <c r="P38" i="4" s="1"/>
  <c r="Q41" i="4"/>
  <c r="P46" i="4"/>
  <c r="P47" i="4" s="1"/>
  <c r="P60" i="4"/>
  <c r="P61" i="4" s="1"/>
  <c r="P63" i="4" s="1"/>
  <c r="E61" i="3"/>
  <c r="E62" i="3" s="1"/>
  <c r="F55" i="3"/>
  <c r="Q51" i="4"/>
  <c r="Q52" i="4" s="1"/>
  <c r="Q54" i="4" s="1"/>
  <c r="F60" i="2"/>
  <c r="DJ6" i="4"/>
  <c r="DJ7" i="4" s="1"/>
  <c r="DJ9" i="4" s="1"/>
  <c r="P28" i="4"/>
  <c r="P29" i="4" s="1"/>
  <c r="Q23" i="4"/>
  <c r="Q6" i="4"/>
  <c r="Q7" i="4" s="1"/>
  <c r="Q9" i="4" s="1"/>
  <c r="F53" i="2"/>
  <c r="F54" i="2" s="1"/>
  <c r="G47" i="2"/>
  <c r="E71" i="3" l="1"/>
  <c r="E72" i="3" s="1"/>
  <c r="Q55" i="4"/>
  <c r="Q56" i="4" s="1"/>
  <c r="R50" i="4"/>
  <c r="P64" i="4"/>
  <c r="P65" i="4" s="1"/>
  <c r="Q59" i="4"/>
  <c r="DJ10" i="4"/>
  <c r="DJ11" i="4" s="1"/>
  <c r="DK5" i="4"/>
  <c r="F56" i="3"/>
  <c r="F57" i="3" s="1"/>
  <c r="Q42" i="4"/>
  <c r="Q43" i="4" s="1"/>
  <c r="Q45" i="4" s="1"/>
  <c r="G48" i="2"/>
  <c r="R5" i="4"/>
  <c r="Q10" i="4"/>
  <c r="Q11" i="4" s="1"/>
  <c r="Q24" i="4"/>
  <c r="Q25" i="4" s="1"/>
  <c r="Q27" i="4" s="1"/>
  <c r="F61" i="2"/>
  <c r="F62" i="2" s="1"/>
  <c r="Q33" i="4"/>
  <c r="Q34" i="4" s="1"/>
  <c r="Q36" i="4" s="1"/>
  <c r="F66" i="3"/>
  <c r="F67" i="3" s="1"/>
  <c r="F8" i="3"/>
  <c r="Q15" i="4"/>
  <c r="Q16" i="4" s="1"/>
  <c r="Q18" i="4" s="1"/>
  <c r="F70" i="2" l="1"/>
  <c r="F71" i="2" s="1"/>
  <c r="F72" i="2" s="1"/>
  <c r="F73" i="2" s="1"/>
  <c r="F74" i="2" s="1"/>
  <c r="R32" i="4"/>
  <c r="Q37" i="4"/>
  <c r="Q38" i="4" s="1"/>
  <c r="R41" i="4"/>
  <c r="Q46" i="4"/>
  <c r="Q47" i="4" s="1"/>
  <c r="R14" i="4"/>
  <c r="Q19" i="4"/>
  <c r="Q20" i="4" s="1"/>
  <c r="Q28" i="4"/>
  <c r="Q29" i="4" s="1"/>
  <c r="R23" i="4"/>
  <c r="Q60" i="4"/>
  <c r="Q61" i="4" s="1"/>
  <c r="Q63" i="4" s="1"/>
  <c r="DK6" i="4"/>
  <c r="DK7" i="4" s="1"/>
  <c r="DK9" i="4" s="1"/>
  <c r="R51" i="4"/>
  <c r="R52" i="4" s="1"/>
  <c r="R54" i="4" s="1"/>
  <c r="F9" i="3"/>
  <c r="F10" i="3" s="1"/>
  <c r="F63" i="2"/>
  <c r="F64" i="2" s="1"/>
  <c r="G57" i="2"/>
  <c r="R6" i="4"/>
  <c r="R7" i="4" s="1"/>
  <c r="R9" i="4" s="1"/>
  <c r="G49" i="2"/>
  <c r="G67" i="2" l="1"/>
  <c r="G10" i="2" s="1"/>
  <c r="F18" i="3"/>
  <c r="F19" i="3" s="1"/>
  <c r="F20" i="3" s="1"/>
  <c r="DK10" i="4"/>
  <c r="DK11" i="4" s="1"/>
  <c r="DL5" i="4"/>
  <c r="S50" i="4"/>
  <c r="R55" i="4"/>
  <c r="R56" i="4" s="1"/>
  <c r="R10" i="4"/>
  <c r="R11" i="4" s="1"/>
  <c r="S5" i="4"/>
  <c r="G58" i="2"/>
  <c r="G59" i="2" s="1"/>
  <c r="R15" i="4"/>
  <c r="R16" i="4" s="1"/>
  <c r="R18" i="4" s="1"/>
  <c r="R24" i="4"/>
  <c r="R25" i="4" s="1"/>
  <c r="R27" i="4" s="1"/>
  <c r="R42" i="4"/>
  <c r="R43" i="4" s="1"/>
  <c r="R45" i="4" s="1"/>
  <c r="R59" i="4"/>
  <c r="Q64" i="4"/>
  <c r="Q65" i="4" s="1"/>
  <c r="F11" i="3"/>
  <c r="F12" i="3" s="1"/>
  <c r="G5" i="3"/>
  <c r="R33" i="4"/>
  <c r="R34" i="4" s="1"/>
  <c r="R36" i="4" s="1"/>
  <c r="G68" i="2" l="1"/>
  <c r="G69" i="2" s="1"/>
  <c r="F28" i="3"/>
  <c r="F29" i="3" s="1"/>
  <c r="F30" i="3" s="1"/>
  <c r="R19" i="4"/>
  <c r="R20" i="4" s="1"/>
  <c r="S14" i="4"/>
  <c r="S41" i="4"/>
  <c r="R46" i="4"/>
  <c r="R47" i="4" s="1"/>
  <c r="S23" i="4"/>
  <c r="R28" i="4"/>
  <c r="R29" i="4" s="1"/>
  <c r="G11" i="2"/>
  <c r="G12" i="2" s="1"/>
  <c r="S51" i="4"/>
  <c r="S52" i="4" s="1"/>
  <c r="S54" i="4" s="1"/>
  <c r="R60" i="4"/>
  <c r="R61" i="4" s="1"/>
  <c r="R63" i="4" s="1"/>
  <c r="DL6" i="4"/>
  <c r="DL7" i="4" s="1"/>
  <c r="DL9" i="4" s="1"/>
  <c r="R37" i="4"/>
  <c r="R38" i="4" s="1"/>
  <c r="S32" i="4"/>
  <c r="G6" i="3"/>
  <c r="G7" i="3" s="1"/>
  <c r="F21" i="3"/>
  <c r="F22" i="3" s="1"/>
  <c r="G15" i="3"/>
  <c r="S6" i="4"/>
  <c r="S7" i="4" s="1"/>
  <c r="S9" i="4" s="1"/>
  <c r="F38" i="3" l="1"/>
  <c r="F39" i="3" s="1"/>
  <c r="F40" i="3" s="1"/>
  <c r="S55" i="4"/>
  <c r="S56" i="4" s="1"/>
  <c r="T50" i="4"/>
  <c r="S10" i="4"/>
  <c r="S11" i="4" s="1"/>
  <c r="T5" i="4"/>
  <c r="DL10" i="4"/>
  <c r="DL11" i="4" s="1"/>
  <c r="DM5" i="4"/>
  <c r="F31" i="3"/>
  <c r="F32" i="3" s="1"/>
  <c r="G25" i="3"/>
  <c r="S24" i="4"/>
  <c r="S25" i="4" s="1"/>
  <c r="S27" i="4" s="1"/>
  <c r="S42" i="4"/>
  <c r="S43" i="4" s="1"/>
  <c r="S45" i="4" s="1"/>
  <c r="G16" i="3"/>
  <c r="G17" i="3" s="1"/>
  <c r="S33" i="4"/>
  <c r="S34" i="4" s="1"/>
  <c r="S36" i="4" s="1"/>
  <c r="G20" i="2"/>
  <c r="S15" i="4"/>
  <c r="S16" i="4" s="1"/>
  <c r="S18" i="4" s="1"/>
  <c r="R64" i="4"/>
  <c r="R65" i="4" s="1"/>
  <c r="S59" i="4"/>
  <c r="G13" i="2"/>
  <c r="G14" i="2" s="1"/>
  <c r="H7" i="2"/>
  <c r="S19" i="4" l="1"/>
  <c r="S20" i="4" s="1"/>
  <c r="T14" i="4"/>
  <c r="S46" i="4"/>
  <c r="S47" i="4" s="1"/>
  <c r="T41" i="4"/>
  <c r="S28" i="4"/>
  <c r="S29" i="4" s="1"/>
  <c r="T23" i="4"/>
  <c r="S37" i="4"/>
  <c r="S38" i="4" s="1"/>
  <c r="T32" i="4"/>
  <c r="F48" i="3"/>
  <c r="T6" i="4"/>
  <c r="T7" i="4" s="1"/>
  <c r="T9" i="4" s="1"/>
  <c r="G21" i="2"/>
  <c r="G22" i="2" s="1"/>
  <c r="H8" i="2"/>
  <c r="H9" i="2" s="1"/>
  <c r="F41" i="3"/>
  <c r="F42" i="3" s="1"/>
  <c r="G35" i="3"/>
  <c r="S60" i="4"/>
  <c r="S61" i="4" s="1"/>
  <c r="S63" i="4" s="1"/>
  <c r="G26" i="3"/>
  <c r="G27" i="3" s="1"/>
  <c r="DM6" i="4"/>
  <c r="DM7" i="4" s="1"/>
  <c r="DM9" i="4" s="1"/>
  <c r="T51" i="4"/>
  <c r="T52" i="4" s="1"/>
  <c r="T54" i="4" s="1"/>
  <c r="T55" i="4" l="1"/>
  <c r="T56" i="4" s="1"/>
  <c r="U50" i="4"/>
  <c r="T10" i="4"/>
  <c r="T11" i="4" s="1"/>
  <c r="U5" i="4"/>
  <c r="T59" i="4"/>
  <c r="S64" i="4"/>
  <c r="S65" i="4" s="1"/>
  <c r="DM10" i="4"/>
  <c r="DM11" i="4" s="1"/>
  <c r="DN5" i="4"/>
  <c r="G36" i="3"/>
  <c r="G37" i="3" s="1"/>
  <c r="G30" i="2"/>
  <c r="F49" i="3"/>
  <c r="F50" i="3" s="1"/>
  <c r="T42" i="4"/>
  <c r="T43" i="4" s="1"/>
  <c r="T45" i="4" s="1"/>
  <c r="G23" i="2"/>
  <c r="G24" i="2" s="1"/>
  <c r="H17" i="2"/>
  <c r="T33" i="4"/>
  <c r="T34" i="4" s="1"/>
  <c r="T36" i="4" s="1"/>
  <c r="T24" i="4"/>
  <c r="T25" i="4" s="1"/>
  <c r="T27" i="4" s="1"/>
  <c r="T15" i="4"/>
  <c r="T16" i="4" s="1"/>
  <c r="T18" i="4" s="1"/>
  <c r="F58" i="3" l="1"/>
  <c r="F59" i="3" s="1"/>
  <c r="F60" i="3" s="1"/>
  <c r="T28" i="4"/>
  <c r="T29" i="4" s="1"/>
  <c r="U23" i="4"/>
  <c r="U32" i="4"/>
  <c r="T37" i="4"/>
  <c r="T38" i="4" s="1"/>
  <c r="G31" i="2"/>
  <c r="G32" i="2" s="1"/>
  <c r="U51" i="4"/>
  <c r="U52" i="4" s="1"/>
  <c r="U54" i="4" s="1"/>
  <c r="T46" i="4"/>
  <c r="T47" i="4" s="1"/>
  <c r="U41" i="4"/>
  <c r="T19" i="4"/>
  <c r="T20" i="4" s="1"/>
  <c r="U14" i="4"/>
  <c r="H18" i="2"/>
  <c r="H19" i="2" s="1"/>
  <c r="T60" i="4"/>
  <c r="T61" i="4" s="1"/>
  <c r="T63" i="4" s="1"/>
  <c r="U6" i="4"/>
  <c r="U7" i="4" s="1"/>
  <c r="U9" i="4" s="1"/>
  <c r="F51" i="3"/>
  <c r="F52" i="3" s="1"/>
  <c r="G45" i="3"/>
  <c r="DN6" i="4"/>
  <c r="DN7" i="4" s="1"/>
  <c r="DN9" i="4" s="1"/>
  <c r="G40" i="2" l="1"/>
  <c r="G41" i="2" s="1"/>
  <c r="G42" i="2" s="1"/>
  <c r="V5" i="4"/>
  <c r="U10" i="4"/>
  <c r="U11" i="4" s="1"/>
  <c r="V50" i="4"/>
  <c r="U55" i="4"/>
  <c r="U56" i="4" s="1"/>
  <c r="T64" i="4"/>
  <c r="T65" i="4" s="1"/>
  <c r="U59" i="4"/>
  <c r="G33" i="2"/>
  <c r="G34" i="2" s="1"/>
  <c r="H27" i="2"/>
  <c r="G46" i="3"/>
  <c r="G47" i="3" s="1"/>
  <c r="F61" i="3"/>
  <c r="F62" i="3" s="1"/>
  <c r="G55" i="3"/>
  <c r="U15" i="4"/>
  <c r="U16" i="4" s="1"/>
  <c r="U18" i="4" s="1"/>
  <c r="DN10" i="4"/>
  <c r="DN11" i="4" s="1"/>
  <c r="DO5" i="4"/>
  <c r="F68" i="3"/>
  <c r="F69" i="3" s="1"/>
  <c r="F70" i="3" s="1"/>
  <c r="U33" i="4"/>
  <c r="U34" i="4" s="1"/>
  <c r="U36" i="4" s="1"/>
  <c r="U24" i="4"/>
  <c r="U25" i="4" s="1"/>
  <c r="U27" i="4" s="1"/>
  <c r="U42" i="4"/>
  <c r="U43" i="4" s="1"/>
  <c r="U45" i="4" s="1"/>
  <c r="G50" i="2" l="1"/>
  <c r="G51" i="2" s="1"/>
  <c r="G52" i="2" s="1"/>
  <c r="U46" i="4"/>
  <c r="U47" i="4" s="1"/>
  <c r="V41" i="4"/>
  <c r="V32" i="4"/>
  <c r="U37" i="4"/>
  <c r="U38" i="4" s="1"/>
  <c r="V23" i="4"/>
  <c r="U28" i="4"/>
  <c r="U29" i="4" s="1"/>
  <c r="V14" i="4"/>
  <c r="U19" i="4"/>
  <c r="U20" i="4" s="1"/>
  <c r="F71" i="3"/>
  <c r="F72" i="3" s="1"/>
  <c r="G65" i="3"/>
  <c r="G43" i="2"/>
  <c r="G44" i="2" s="1"/>
  <c r="H37" i="2"/>
  <c r="DO6" i="4"/>
  <c r="DO7" i="4" s="1"/>
  <c r="DO9" i="4" s="1"/>
  <c r="G56" i="3"/>
  <c r="G57" i="3" s="1"/>
  <c r="H28" i="2"/>
  <c r="H29" i="2" s="1"/>
  <c r="V51" i="4"/>
  <c r="V52" i="4" s="1"/>
  <c r="V54" i="4" s="1"/>
  <c r="U60" i="4"/>
  <c r="U61" i="4" s="1"/>
  <c r="U63" i="4" s="1"/>
  <c r="V6" i="4"/>
  <c r="V7" i="4" s="1"/>
  <c r="V9" i="4" s="1"/>
  <c r="V24" i="4" l="1"/>
  <c r="V25" i="4" s="1"/>
  <c r="V27" i="4" s="1"/>
  <c r="G60" i="2"/>
  <c r="H38" i="2"/>
  <c r="H39" i="2" s="1"/>
  <c r="V33" i="4"/>
  <c r="V34" i="4" s="1"/>
  <c r="V36" i="4" s="1"/>
  <c r="V10" i="4"/>
  <c r="V11" i="4" s="1"/>
  <c r="W5" i="4"/>
  <c r="G53" i="2"/>
  <c r="G54" i="2" s="1"/>
  <c r="H47" i="2"/>
  <c r="V55" i="4"/>
  <c r="V56" i="4" s="1"/>
  <c r="W50" i="4"/>
  <c r="V15" i="4"/>
  <c r="V16" i="4" s="1"/>
  <c r="V18" i="4" s="1"/>
  <c r="V42" i="4"/>
  <c r="V43" i="4" s="1"/>
  <c r="V45" i="4" s="1"/>
  <c r="U64" i="4"/>
  <c r="U65" i="4" s="1"/>
  <c r="V59" i="4"/>
  <c r="DP5" i="4"/>
  <c r="DO10" i="4"/>
  <c r="DO11" i="4" s="1"/>
  <c r="G66" i="3"/>
  <c r="G67" i="3" s="1"/>
  <c r="G8" i="3"/>
  <c r="V19" i="4" l="1"/>
  <c r="V20" i="4" s="1"/>
  <c r="W14" i="4"/>
  <c r="V46" i="4"/>
  <c r="V47" i="4" s="1"/>
  <c r="W41" i="4"/>
  <c r="G9" i="3"/>
  <c r="G10" i="3" s="1"/>
  <c r="DP6" i="4"/>
  <c r="DP7" i="4" s="1"/>
  <c r="DP9" i="4" s="1"/>
  <c r="V60" i="4"/>
  <c r="V61" i="4" s="1"/>
  <c r="V63" i="4" s="1"/>
  <c r="W51" i="4"/>
  <c r="W52" i="4" s="1"/>
  <c r="W54" i="4" s="1"/>
  <c r="W6" i="4"/>
  <c r="W7" i="4" s="1"/>
  <c r="W9" i="4" s="1"/>
  <c r="W23" i="4"/>
  <c r="V28" i="4"/>
  <c r="V29" i="4" s="1"/>
  <c r="H48" i="2"/>
  <c r="H49" i="2" s="1"/>
  <c r="W32" i="4"/>
  <c r="V37" i="4"/>
  <c r="V38" i="4" s="1"/>
  <c r="G61" i="2"/>
  <c r="G62" i="2" s="1"/>
  <c r="G70" i="2" l="1"/>
  <c r="G71" i="2" s="1"/>
  <c r="G72" i="2" s="1"/>
  <c r="G73" i="2" s="1"/>
  <c r="G74" i="2" s="1"/>
  <c r="G18" i="3"/>
  <c r="G19" i="3" s="1"/>
  <c r="G20" i="3" s="1"/>
  <c r="V64" i="4"/>
  <c r="V65" i="4" s="1"/>
  <c r="W59" i="4"/>
  <c r="X5" i="4"/>
  <c r="W10" i="4"/>
  <c r="W11" i="4" s="1"/>
  <c r="DP10" i="4"/>
  <c r="DP11" i="4" s="1"/>
  <c r="DQ5" i="4"/>
  <c r="G11" i="3"/>
  <c r="G12" i="3" s="1"/>
  <c r="H5" i="3"/>
  <c r="X50" i="4"/>
  <c r="W55" i="4"/>
  <c r="W56" i="4" s="1"/>
  <c r="W33" i="4"/>
  <c r="W34" i="4" s="1"/>
  <c r="W36" i="4" s="1"/>
  <c r="W24" i="4"/>
  <c r="W25" i="4" s="1"/>
  <c r="W27" i="4" s="1"/>
  <c r="G63" i="2"/>
  <c r="G64" i="2" s="1"/>
  <c r="H57" i="2"/>
  <c r="W42" i="4"/>
  <c r="W43" i="4" s="1"/>
  <c r="W45" i="4" s="1"/>
  <c r="W15" i="4"/>
  <c r="W16" i="4" s="1"/>
  <c r="W18" i="4" s="1"/>
  <c r="H67" i="2" l="1"/>
  <c r="H10" i="2" s="1"/>
  <c r="G28" i="3"/>
  <c r="G29" i="3" s="1"/>
  <c r="G30" i="3" s="1"/>
  <c r="W28" i="4"/>
  <c r="W29" i="4" s="1"/>
  <c r="X23" i="4"/>
  <c r="X32" i="4"/>
  <c r="W37" i="4"/>
  <c r="W38" i="4" s="1"/>
  <c r="H58" i="2"/>
  <c r="H59" i="2" s="1"/>
  <c r="G21" i="3"/>
  <c r="G22" i="3" s="1"/>
  <c r="H15" i="3"/>
  <c r="X6" i="4"/>
  <c r="X7" i="4" s="1"/>
  <c r="X9" i="4" s="1"/>
  <c r="X51" i="4"/>
  <c r="X52" i="4" s="1"/>
  <c r="X54" i="4" s="1"/>
  <c r="DQ6" i="4"/>
  <c r="DQ7" i="4" s="1"/>
  <c r="DQ9" i="4" s="1"/>
  <c r="W60" i="4"/>
  <c r="W61" i="4" s="1"/>
  <c r="W63" i="4" s="1"/>
  <c r="X41" i="4"/>
  <c r="W46" i="4"/>
  <c r="W47" i="4" s="1"/>
  <c r="W19" i="4"/>
  <c r="W20" i="4" s="1"/>
  <c r="X14" i="4"/>
  <c r="H6" i="3"/>
  <c r="H7" i="3" s="1"/>
  <c r="H68" i="2" l="1"/>
  <c r="H69" i="2" s="1"/>
  <c r="G38" i="3"/>
  <c r="G39" i="3" s="1"/>
  <c r="G40" i="3" s="1"/>
  <c r="Y50" i="4"/>
  <c r="X55" i="4"/>
  <c r="X56" i="4" s="1"/>
  <c r="W64" i="4"/>
  <c r="W65" i="4" s="1"/>
  <c r="X59" i="4"/>
  <c r="X10" i="4"/>
  <c r="X11" i="4" s="1"/>
  <c r="Y5" i="4"/>
  <c r="H16" i="3"/>
  <c r="H17" i="3" s="1"/>
  <c r="DQ10" i="4"/>
  <c r="DQ11" i="4" s="1"/>
  <c r="DR5" i="4"/>
  <c r="H11" i="2"/>
  <c r="H12" i="2" s="1"/>
  <c r="X42" i="4"/>
  <c r="X43" i="4" s="1"/>
  <c r="X45" i="4" s="1"/>
  <c r="G31" i="3"/>
  <c r="G32" i="3" s="1"/>
  <c r="H25" i="3"/>
  <c r="X33" i="4"/>
  <c r="X34" i="4" s="1"/>
  <c r="X36" i="4" s="1"/>
  <c r="X15" i="4"/>
  <c r="X16" i="4" s="1"/>
  <c r="X18" i="4" s="1"/>
  <c r="X24" i="4"/>
  <c r="X25" i="4" s="1"/>
  <c r="X27" i="4" s="1"/>
  <c r="Y14" i="4" l="1"/>
  <c r="X19" i="4"/>
  <c r="X20" i="4" s="1"/>
  <c r="Y32" i="4"/>
  <c r="X37" i="4"/>
  <c r="X38" i="4" s="1"/>
  <c r="Y41" i="4"/>
  <c r="X46" i="4"/>
  <c r="X47" i="4" s="1"/>
  <c r="Y23" i="4"/>
  <c r="X28" i="4"/>
  <c r="X29" i="4" s="1"/>
  <c r="H26" i="3"/>
  <c r="H27" i="3" s="1"/>
  <c r="H20" i="2"/>
  <c r="G48" i="3"/>
  <c r="Y6" i="4"/>
  <c r="Y7" i="4" s="1"/>
  <c r="Y9" i="4" s="1"/>
  <c r="Y51" i="4"/>
  <c r="Y52" i="4" s="1"/>
  <c r="Y54" i="4" s="1"/>
  <c r="H13" i="2"/>
  <c r="H14" i="2" s="1"/>
  <c r="I7" i="2"/>
  <c r="G41" i="3"/>
  <c r="G42" i="3" s="1"/>
  <c r="H35" i="3"/>
  <c r="DR6" i="4"/>
  <c r="DR7" i="4" s="1"/>
  <c r="DR9" i="4" s="1"/>
  <c r="X60" i="4"/>
  <c r="X61" i="4" s="1"/>
  <c r="X63" i="4" s="1"/>
  <c r="Z50" i="4" l="1"/>
  <c r="Y55" i="4"/>
  <c r="Y56" i="4" s="1"/>
  <c r="X64" i="4"/>
  <c r="X65" i="4" s="1"/>
  <c r="Y59" i="4"/>
  <c r="DS5" i="4"/>
  <c r="DR10" i="4"/>
  <c r="DR11" i="4" s="1"/>
  <c r="Z5" i="4"/>
  <c r="Y10" i="4"/>
  <c r="Y11" i="4" s="1"/>
  <c r="Y42" i="4"/>
  <c r="Y43" i="4" s="1"/>
  <c r="Y45" i="4" s="1"/>
  <c r="H36" i="3"/>
  <c r="H37" i="3" s="1"/>
  <c r="H21" i="2"/>
  <c r="H22" i="2" s="1"/>
  <c r="Y24" i="4"/>
  <c r="Y25" i="4" s="1"/>
  <c r="Y27" i="4" s="1"/>
  <c r="Y33" i="4"/>
  <c r="Y34" i="4" s="1"/>
  <c r="Y36" i="4" s="1"/>
  <c r="G49" i="3"/>
  <c r="G50" i="3" s="1"/>
  <c r="I8" i="2"/>
  <c r="I9" i="2" s="1"/>
  <c r="Y15" i="4"/>
  <c r="Y16" i="4" s="1"/>
  <c r="Y18" i="4" s="1"/>
  <c r="H30" i="2" l="1"/>
  <c r="H31" i="2" s="1"/>
  <c r="Z32" i="4"/>
  <c r="Y37" i="4"/>
  <c r="Y38" i="4" s="1"/>
  <c r="Z23" i="4"/>
  <c r="Y28" i="4"/>
  <c r="Y29" i="4" s="1"/>
  <c r="Y46" i="4"/>
  <c r="Y47" i="4" s="1"/>
  <c r="Z41" i="4"/>
  <c r="H23" i="2"/>
  <c r="H24" i="2" s="1"/>
  <c r="I17" i="2"/>
  <c r="DS6" i="4"/>
  <c r="DS7" i="4" s="1"/>
  <c r="DS9" i="4" s="1"/>
  <c r="Y60" i="4"/>
  <c r="Y61" i="4" s="1"/>
  <c r="Y63" i="4" s="1"/>
  <c r="G51" i="3"/>
  <c r="G52" i="3" s="1"/>
  <c r="H45" i="3"/>
  <c r="G58" i="3"/>
  <c r="Z14" i="4"/>
  <c r="Y19" i="4"/>
  <c r="Y20" i="4" s="1"/>
  <c r="Z6" i="4"/>
  <c r="Z7" i="4" s="1"/>
  <c r="Z9" i="4" s="1"/>
  <c r="Z51" i="4"/>
  <c r="Z52" i="4" s="1"/>
  <c r="Z54" i="4" s="1"/>
  <c r="H32" i="2" l="1"/>
  <c r="I27" i="2" s="1"/>
  <c r="H40" i="2"/>
  <c r="H41" i="2" s="1"/>
  <c r="DS10" i="4"/>
  <c r="DS11" i="4" s="1"/>
  <c r="DT5" i="4"/>
  <c r="G59" i="3"/>
  <c r="G60" i="3" s="1"/>
  <c r="I18" i="2"/>
  <c r="I19" i="2" s="1"/>
  <c r="AA50" i="4"/>
  <c r="Z55" i="4"/>
  <c r="Z56" i="4" s="1"/>
  <c r="Z15" i="4"/>
  <c r="Z16" i="4" s="1"/>
  <c r="Z18" i="4" s="1"/>
  <c r="H46" i="3"/>
  <c r="H47" i="3" s="1"/>
  <c r="Z42" i="4"/>
  <c r="Z43" i="4" s="1"/>
  <c r="Z45" i="4" s="1"/>
  <c r="Z10" i="4"/>
  <c r="Z11" i="4" s="1"/>
  <c r="AA5" i="4"/>
  <c r="Z24" i="4"/>
  <c r="Z25" i="4" s="1"/>
  <c r="Z27" i="4" s="1"/>
  <c r="Y64" i="4"/>
  <c r="Y65" i="4" s="1"/>
  <c r="Z59" i="4"/>
  <c r="Z33" i="4"/>
  <c r="Z34" i="4" s="1"/>
  <c r="Z36" i="4" s="1"/>
  <c r="H33" i="2" l="1"/>
  <c r="H34" i="2" s="1"/>
  <c r="G68" i="3"/>
  <c r="G69" i="3" s="1"/>
  <c r="G70" i="3" s="1"/>
  <c r="G71" i="3" s="1"/>
  <c r="G72" i="3" s="1"/>
  <c r="H42" i="2"/>
  <c r="H43" i="2" s="1"/>
  <c r="H44" i="2" s="1"/>
  <c r="H50" i="2"/>
  <c r="H51" i="2" s="1"/>
  <c r="H52" i="2" s="1"/>
  <c r="AA41" i="4"/>
  <c r="Z46" i="4"/>
  <c r="Z47" i="4" s="1"/>
  <c r="AA23" i="4"/>
  <c r="Z28" i="4"/>
  <c r="Z29" i="4" s="1"/>
  <c r="Z19" i="4"/>
  <c r="Z20" i="4" s="1"/>
  <c r="AA14" i="4"/>
  <c r="AA51" i="4"/>
  <c r="AA52" i="4" s="1"/>
  <c r="AA54" i="4" s="1"/>
  <c r="G61" i="3"/>
  <c r="G62" i="3" s="1"/>
  <c r="H55" i="3"/>
  <c r="Z37" i="4"/>
  <c r="Z38" i="4" s="1"/>
  <c r="AA32" i="4"/>
  <c r="Z60" i="4"/>
  <c r="Z61" i="4" s="1"/>
  <c r="Z63" i="4" s="1"/>
  <c r="AA6" i="4"/>
  <c r="AA7" i="4" s="1"/>
  <c r="AA9" i="4" s="1"/>
  <c r="I28" i="2"/>
  <c r="I29" i="2" s="1"/>
  <c r="DT6" i="4"/>
  <c r="DT7" i="4" s="1"/>
  <c r="DT9" i="4" s="1"/>
  <c r="I37" i="2" l="1"/>
  <c r="I38" i="2" s="1"/>
  <c r="I39" i="2" s="1"/>
  <c r="H65" i="3"/>
  <c r="H8" i="3" s="1"/>
  <c r="H60" i="2"/>
  <c r="H61" i="2" s="1"/>
  <c r="H62" i="2" s="1"/>
  <c r="AA10" i="4"/>
  <c r="AA11" i="4" s="1"/>
  <c r="AB5" i="4"/>
  <c r="DU5" i="4"/>
  <c r="DT10" i="4"/>
  <c r="DT11" i="4" s="1"/>
  <c r="AA24" i="4"/>
  <c r="AA25" i="4" s="1"/>
  <c r="AA27" i="4" s="1"/>
  <c r="AA33" i="4"/>
  <c r="AA34" i="4" s="1"/>
  <c r="AA36" i="4" s="1"/>
  <c r="AA15" i="4"/>
  <c r="AA16" i="4" s="1"/>
  <c r="AA18" i="4" s="1"/>
  <c r="Z64" i="4"/>
  <c r="Z65" i="4" s="1"/>
  <c r="AA59" i="4"/>
  <c r="H56" i="3"/>
  <c r="H57" i="3" s="1"/>
  <c r="AB50" i="4"/>
  <c r="AA55" i="4"/>
  <c r="AA56" i="4" s="1"/>
  <c r="H53" i="2"/>
  <c r="H54" i="2" s="1"/>
  <c r="I47" i="2"/>
  <c r="AA42" i="4"/>
  <c r="AA43" i="4" s="1"/>
  <c r="AA45" i="4" s="1"/>
  <c r="H66" i="3" l="1"/>
  <c r="H67" i="3" s="1"/>
  <c r="AA28" i="4"/>
  <c r="AA29" i="4" s="1"/>
  <c r="AB23" i="4"/>
  <c r="AA19" i="4"/>
  <c r="AA20" i="4" s="1"/>
  <c r="AB14" i="4"/>
  <c r="I48" i="2"/>
  <c r="I49" i="2" s="1"/>
  <c r="AB32" i="4"/>
  <c r="AA37" i="4"/>
  <c r="AA38" i="4" s="1"/>
  <c r="AB41" i="4"/>
  <c r="AA46" i="4"/>
  <c r="AA47" i="4" s="1"/>
  <c r="AA60" i="4"/>
  <c r="AA61" i="4" s="1"/>
  <c r="AA63" i="4" s="1"/>
  <c r="H9" i="3"/>
  <c r="H10" i="3" s="1"/>
  <c r="DU6" i="4"/>
  <c r="DU7" i="4" s="1"/>
  <c r="DU9" i="4" s="1"/>
  <c r="H70" i="2"/>
  <c r="H71" i="2" s="1"/>
  <c r="H72" i="2" s="1"/>
  <c r="AB51" i="4"/>
  <c r="AB52" i="4" s="1"/>
  <c r="AB54" i="4" s="1"/>
  <c r="AB6" i="4"/>
  <c r="AB7" i="4" s="1"/>
  <c r="AB9" i="4" s="1"/>
  <c r="H63" i="2"/>
  <c r="H64" i="2" s="1"/>
  <c r="I57" i="2"/>
  <c r="AB55" i="4" l="1"/>
  <c r="AB56" i="4" s="1"/>
  <c r="AC50" i="4"/>
  <c r="AB59" i="4"/>
  <c r="AA64" i="4"/>
  <c r="AA65" i="4" s="1"/>
  <c r="H73" i="2"/>
  <c r="H74" i="2" s="1"/>
  <c r="I67" i="2"/>
  <c r="AB33" i="4"/>
  <c r="AB34" i="4" s="1"/>
  <c r="AB36" i="4" s="1"/>
  <c r="I58" i="2"/>
  <c r="I59" i="2" s="1"/>
  <c r="H18" i="3"/>
  <c r="AC5" i="4"/>
  <c r="AB10" i="4"/>
  <c r="AB11" i="4" s="1"/>
  <c r="H11" i="3"/>
  <c r="H12" i="3" s="1"/>
  <c r="I5" i="3"/>
  <c r="AB42" i="4"/>
  <c r="AB43" i="4" s="1"/>
  <c r="AB45" i="4" s="1"/>
  <c r="DV5" i="4"/>
  <c r="DU10" i="4"/>
  <c r="DU11" i="4" s="1"/>
  <c r="AB15" i="4"/>
  <c r="AB16" i="4" s="1"/>
  <c r="AB18" i="4" s="1"/>
  <c r="AB24" i="4"/>
  <c r="AB25" i="4" s="1"/>
  <c r="AB27" i="4" s="1"/>
  <c r="AC14" i="4" l="1"/>
  <c r="AB19" i="4"/>
  <c r="AB20" i="4" s="1"/>
  <c r="AB28" i="4"/>
  <c r="AB29" i="4" s="1"/>
  <c r="AC23" i="4"/>
  <c r="I6" i="3"/>
  <c r="I7" i="3" s="1"/>
  <c r="DV6" i="4"/>
  <c r="DV7" i="4" s="1"/>
  <c r="DV9" i="4" s="1"/>
  <c r="AB46" i="4"/>
  <c r="AB47" i="4" s="1"/>
  <c r="AC41" i="4"/>
  <c r="AC6" i="4"/>
  <c r="AC7" i="4" s="1"/>
  <c r="AC9" i="4" s="1"/>
  <c r="AB60" i="4"/>
  <c r="AB61" i="4" s="1"/>
  <c r="AB63" i="4" s="1"/>
  <c r="H19" i="3"/>
  <c r="H20" i="3" s="1"/>
  <c r="AB37" i="4"/>
  <c r="AB38" i="4" s="1"/>
  <c r="AC32" i="4"/>
  <c r="AC51" i="4"/>
  <c r="AC52" i="4" s="1"/>
  <c r="AC54" i="4" s="1"/>
  <c r="I10" i="2"/>
  <c r="I68" i="2"/>
  <c r="I69" i="2" s="1"/>
  <c r="H28" i="3" l="1"/>
  <c r="H29" i="3" s="1"/>
  <c r="H30" i="3" s="1"/>
  <c r="AD50" i="4"/>
  <c r="AC55" i="4"/>
  <c r="AC56" i="4" s="1"/>
  <c r="AC59" i="4"/>
  <c r="AB64" i="4"/>
  <c r="AB65" i="4" s="1"/>
  <c r="AC24" i="4"/>
  <c r="AC25" i="4" s="1"/>
  <c r="AC27" i="4" s="1"/>
  <c r="DW5" i="4"/>
  <c r="DV10" i="4"/>
  <c r="DV11" i="4" s="1"/>
  <c r="H21" i="3"/>
  <c r="H22" i="3" s="1"/>
  <c r="I15" i="3"/>
  <c r="I11" i="2"/>
  <c r="I12" i="2" s="1"/>
  <c r="AD5" i="4"/>
  <c r="AC10" i="4"/>
  <c r="AC11" i="4" s="1"/>
  <c r="AC33" i="4"/>
  <c r="AC34" i="4" s="1"/>
  <c r="AC36" i="4" s="1"/>
  <c r="AC42" i="4"/>
  <c r="AC43" i="4" s="1"/>
  <c r="AC45" i="4" s="1"/>
  <c r="AC15" i="4"/>
  <c r="AC16" i="4" s="1"/>
  <c r="AC18" i="4" s="1"/>
  <c r="I20" i="2" l="1"/>
  <c r="I21" i="2" s="1"/>
  <c r="I22" i="2" s="1"/>
  <c r="H38" i="3"/>
  <c r="H39" i="3" s="1"/>
  <c r="H40" i="3" s="1"/>
  <c r="AC37" i="4"/>
  <c r="AC38" i="4" s="1"/>
  <c r="AD32" i="4"/>
  <c r="AC28" i="4"/>
  <c r="AC29" i="4" s="1"/>
  <c r="AD23" i="4"/>
  <c r="I16" i="3"/>
  <c r="I17" i="3" s="1"/>
  <c r="I13" i="2"/>
  <c r="I14" i="2" s="1"/>
  <c r="J7" i="2"/>
  <c r="H31" i="3"/>
  <c r="H32" i="3" s="1"/>
  <c r="I25" i="3"/>
  <c r="AC60" i="4"/>
  <c r="AC61" i="4" s="1"/>
  <c r="AC63" i="4" s="1"/>
  <c r="AC46" i="4"/>
  <c r="AC47" i="4" s="1"/>
  <c r="AD41" i="4"/>
  <c r="AD14" i="4"/>
  <c r="AC19" i="4"/>
  <c r="AC20" i="4" s="1"/>
  <c r="AD6" i="4"/>
  <c r="AD7" i="4" s="1"/>
  <c r="AD9" i="4" s="1"/>
  <c r="DW6" i="4"/>
  <c r="DW7" i="4" s="1"/>
  <c r="DW9" i="4" s="1"/>
  <c r="AD51" i="4"/>
  <c r="AD52" i="4" s="1"/>
  <c r="AD54" i="4" s="1"/>
  <c r="AD55" i="4" l="1"/>
  <c r="AD56" i="4" s="1"/>
  <c r="AE50" i="4"/>
  <c r="J8" i="2"/>
  <c r="J9" i="2" s="1"/>
  <c r="AD24" i="4"/>
  <c r="AD25" i="4" s="1"/>
  <c r="AD27" i="4" s="1"/>
  <c r="AC64" i="4"/>
  <c r="AC65" i="4" s="1"/>
  <c r="AD59" i="4"/>
  <c r="AD10" i="4"/>
  <c r="AD11" i="4" s="1"/>
  <c r="AE5" i="4"/>
  <c r="DW10" i="4"/>
  <c r="DW11" i="4" s="1"/>
  <c r="DX5" i="4"/>
  <c r="AD15" i="4"/>
  <c r="AD16" i="4" s="1"/>
  <c r="AD18" i="4" s="1"/>
  <c r="AD42" i="4"/>
  <c r="AD43" i="4" s="1"/>
  <c r="AD45" i="4" s="1"/>
  <c r="I26" i="3"/>
  <c r="I27" i="3" s="1"/>
  <c r="H48" i="3"/>
  <c r="I30" i="2"/>
  <c r="AD33" i="4"/>
  <c r="AD34" i="4" s="1"/>
  <c r="AD36" i="4" s="1"/>
  <c r="H41" i="3"/>
  <c r="H42" i="3" s="1"/>
  <c r="I35" i="3"/>
  <c r="I23" i="2"/>
  <c r="I24" i="2" s="1"/>
  <c r="J17" i="2"/>
  <c r="AE23" i="4" l="1"/>
  <c r="AD28" i="4"/>
  <c r="AD29" i="4" s="1"/>
  <c r="AD37" i="4"/>
  <c r="AD38" i="4" s="1"/>
  <c r="AE32" i="4"/>
  <c r="AD19" i="4"/>
  <c r="AD20" i="4" s="1"/>
  <c r="AE14" i="4"/>
  <c r="I36" i="3"/>
  <c r="I37" i="3" s="1"/>
  <c r="I31" i="2"/>
  <c r="I32" i="2" s="1"/>
  <c r="DX6" i="4"/>
  <c r="DX7" i="4" s="1"/>
  <c r="DX9" i="4" s="1"/>
  <c r="AD60" i="4"/>
  <c r="AD61" i="4" s="1"/>
  <c r="AD63" i="4" s="1"/>
  <c r="AE51" i="4"/>
  <c r="AE52" i="4" s="1"/>
  <c r="AE54" i="4" s="1"/>
  <c r="H49" i="3"/>
  <c r="H50" i="3" s="1"/>
  <c r="AE41" i="4"/>
  <c r="AD46" i="4"/>
  <c r="AD47" i="4" s="1"/>
  <c r="J18" i="2"/>
  <c r="J19" i="2" s="1"/>
  <c r="AE6" i="4"/>
  <c r="AE7" i="4" s="1"/>
  <c r="AE9" i="4" s="1"/>
  <c r="AD64" i="4" l="1"/>
  <c r="AD65" i="4" s="1"/>
  <c r="AE59" i="4"/>
  <c r="DX10" i="4"/>
  <c r="DX11" i="4" s="1"/>
  <c r="DY5" i="4"/>
  <c r="AF50" i="4"/>
  <c r="AE55" i="4"/>
  <c r="AE56" i="4" s="1"/>
  <c r="AE42" i="4"/>
  <c r="AE43" i="4" s="1"/>
  <c r="AE45" i="4" s="1"/>
  <c r="H58" i="3"/>
  <c r="I40" i="2"/>
  <c r="AE15" i="4"/>
  <c r="AE16" i="4" s="1"/>
  <c r="AE18" i="4" s="1"/>
  <c r="AE24" i="4"/>
  <c r="AE25" i="4" s="1"/>
  <c r="AE27" i="4" s="1"/>
  <c r="AF5" i="4"/>
  <c r="AE10" i="4"/>
  <c r="AE11" i="4" s="1"/>
  <c r="H51" i="3"/>
  <c r="H52" i="3" s="1"/>
  <c r="I45" i="3"/>
  <c r="I33" i="2"/>
  <c r="I34" i="2" s="1"/>
  <c r="J27" i="2"/>
  <c r="AE33" i="4"/>
  <c r="AE34" i="4" s="1"/>
  <c r="AE36" i="4" s="1"/>
  <c r="AE46" i="4" l="1"/>
  <c r="AE47" i="4" s="1"/>
  <c r="AF41" i="4"/>
  <c r="AF14" i="4"/>
  <c r="AE19" i="4"/>
  <c r="AE20" i="4" s="1"/>
  <c r="I46" i="3"/>
  <c r="I47" i="3" s="1"/>
  <c r="I41" i="2"/>
  <c r="I42" i="2" s="1"/>
  <c r="AE60" i="4"/>
  <c r="AE61" i="4" s="1"/>
  <c r="AE63" i="4" s="1"/>
  <c r="AF32" i="4"/>
  <c r="AE37" i="4"/>
  <c r="AE38" i="4" s="1"/>
  <c r="H59" i="3"/>
  <c r="H60" i="3" s="1"/>
  <c r="AF51" i="4"/>
  <c r="AF52" i="4" s="1"/>
  <c r="AF54" i="4" s="1"/>
  <c r="AE28" i="4"/>
  <c r="AE29" i="4" s="1"/>
  <c r="AF23" i="4"/>
  <c r="J28" i="2"/>
  <c r="J29" i="2" s="1"/>
  <c r="DY6" i="4"/>
  <c r="DY7" i="4" s="1"/>
  <c r="DY9" i="4" s="1"/>
  <c r="AF6" i="4"/>
  <c r="AF7" i="4" s="1"/>
  <c r="AF9" i="4" s="1"/>
  <c r="H68" i="3" l="1"/>
  <c r="H69" i="3" s="1"/>
  <c r="H70" i="3" s="1"/>
  <c r="H71" i="3" s="1"/>
  <c r="H72" i="3" s="1"/>
  <c r="I50" i="2"/>
  <c r="I51" i="2" s="1"/>
  <c r="I52" i="2" s="1"/>
  <c r="AF55" i="4"/>
  <c r="AF56" i="4" s="1"/>
  <c r="AG50" i="4"/>
  <c r="AG5" i="4"/>
  <c r="AF10" i="4"/>
  <c r="AF11" i="4" s="1"/>
  <c r="AE64" i="4"/>
  <c r="AE65" i="4" s="1"/>
  <c r="AF59" i="4"/>
  <c r="DZ5" i="4"/>
  <c r="DY10" i="4"/>
  <c r="DY11" i="4" s="1"/>
  <c r="AF33" i="4"/>
  <c r="AF34" i="4" s="1"/>
  <c r="AF36" i="4" s="1"/>
  <c r="I43" i="2"/>
  <c r="I44" i="2" s="1"/>
  <c r="J37" i="2"/>
  <c r="AF15" i="4"/>
  <c r="AF16" i="4" s="1"/>
  <c r="AF18" i="4" s="1"/>
  <c r="AF24" i="4"/>
  <c r="AF25" i="4" s="1"/>
  <c r="AF27" i="4" s="1"/>
  <c r="H61" i="3"/>
  <c r="H62" i="3" s="1"/>
  <c r="I55" i="3"/>
  <c r="AF42" i="4"/>
  <c r="AF43" i="4" s="1"/>
  <c r="AF45" i="4" s="1"/>
  <c r="I65" i="3" l="1"/>
  <c r="I8" i="3" s="1"/>
  <c r="AF28" i="4"/>
  <c r="AF29" i="4" s="1"/>
  <c r="AG23" i="4"/>
  <c r="AG41" i="4"/>
  <c r="AF46" i="4"/>
  <c r="AF47" i="4" s="1"/>
  <c r="I53" i="2"/>
  <c r="I54" i="2" s="1"/>
  <c r="J47" i="2"/>
  <c r="AF37" i="4"/>
  <c r="AF38" i="4" s="1"/>
  <c r="AG32" i="4"/>
  <c r="AG6" i="4"/>
  <c r="AG7" i="4" s="1"/>
  <c r="AG9" i="4" s="1"/>
  <c r="AF19" i="4"/>
  <c r="AF20" i="4" s="1"/>
  <c r="AG14" i="4"/>
  <c r="I66" i="3"/>
  <c r="I67" i="3" s="1"/>
  <c r="I56" i="3"/>
  <c r="I57" i="3" s="1"/>
  <c r="DZ6" i="4"/>
  <c r="DZ7" i="4" s="1"/>
  <c r="DZ9" i="4" s="1"/>
  <c r="AG51" i="4"/>
  <c r="AG52" i="4" s="1"/>
  <c r="AG54" i="4" s="1"/>
  <c r="J38" i="2"/>
  <c r="J39" i="2" s="1"/>
  <c r="I60" i="2"/>
  <c r="AF60" i="4"/>
  <c r="AF61" i="4" s="1"/>
  <c r="AF63" i="4" s="1"/>
  <c r="AG55" i="4" l="1"/>
  <c r="AG56" i="4" s="1"/>
  <c r="AH50" i="4"/>
  <c r="AH5" i="4"/>
  <c r="AG10" i="4"/>
  <c r="AG11" i="4" s="1"/>
  <c r="AG15" i="4"/>
  <c r="AG16" i="4" s="1"/>
  <c r="AG18" i="4" s="1"/>
  <c r="AG33" i="4"/>
  <c r="AG34" i="4" s="1"/>
  <c r="AG36" i="4" s="1"/>
  <c r="AG59" i="4"/>
  <c r="AF64" i="4"/>
  <c r="AF65" i="4" s="1"/>
  <c r="AG42" i="4"/>
  <c r="AG43" i="4" s="1"/>
  <c r="AG45" i="4" s="1"/>
  <c r="I61" i="2"/>
  <c r="I62" i="2" s="1"/>
  <c r="DZ10" i="4"/>
  <c r="DZ11" i="4" s="1"/>
  <c r="EA5" i="4"/>
  <c r="I9" i="3"/>
  <c r="I10" i="3" s="1"/>
  <c r="J48" i="2"/>
  <c r="J49" i="2" s="1"/>
  <c r="AG24" i="4"/>
  <c r="AG25" i="4" s="1"/>
  <c r="AG27" i="4" s="1"/>
  <c r="I18" i="3" l="1"/>
  <c r="I19" i="3" s="1"/>
  <c r="I20" i="3" s="1"/>
  <c r="I70" i="2"/>
  <c r="I71" i="2" s="1"/>
  <c r="I72" i="2" s="1"/>
  <c r="I73" i="2" s="1"/>
  <c r="I74" i="2" s="1"/>
  <c r="AG46" i="4"/>
  <c r="AG47" i="4" s="1"/>
  <c r="AH41" i="4"/>
  <c r="AH32" i="4"/>
  <c r="AG37" i="4"/>
  <c r="AG38" i="4" s="1"/>
  <c r="AH51" i="4"/>
  <c r="AH52" i="4" s="1"/>
  <c r="AH54" i="4" s="1"/>
  <c r="AH23" i="4"/>
  <c r="AG28" i="4"/>
  <c r="AG29" i="4" s="1"/>
  <c r="I63" i="2"/>
  <c r="I64" i="2" s="1"/>
  <c r="J57" i="2"/>
  <c r="AG60" i="4"/>
  <c r="AG61" i="4" s="1"/>
  <c r="AG63" i="4" s="1"/>
  <c r="AG19" i="4"/>
  <c r="AG20" i="4" s="1"/>
  <c r="AH14" i="4"/>
  <c r="I11" i="3"/>
  <c r="I12" i="3" s="1"/>
  <c r="J5" i="3"/>
  <c r="EA6" i="4"/>
  <c r="EA7" i="4" s="1"/>
  <c r="EA9" i="4" s="1"/>
  <c r="AH6" i="4"/>
  <c r="AH7" i="4" s="1"/>
  <c r="AH9" i="4" s="1"/>
  <c r="I28" i="3" l="1"/>
  <c r="I29" i="3" s="1"/>
  <c r="I30" i="3" s="1"/>
  <c r="J67" i="2"/>
  <c r="J10" i="2" s="1"/>
  <c r="EB5" i="4"/>
  <c r="EA10" i="4"/>
  <c r="EA11" i="4" s="1"/>
  <c r="AG64" i="4"/>
  <c r="AG65" i="4" s="1"/>
  <c r="AH59" i="4"/>
  <c r="I21" i="3"/>
  <c r="I22" i="3" s="1"/>
  <c r="J15" i="3"/>
  <c r="AH24" i="4"/>
  <c r="AH25" i="4" s="1"/>
  <c r="AH27" i="4" s="1"/>
  <c r="J6" i="3"/>
  <c r="J7" i="3" s="1"/>
  <c r="AH15" i="4"/>
  <c r="AH16" i="4" s="1"/>
  <c r="AH18" i="4" s="1"/>
  <c r="J58" i="2"/>
  <c r="J59" i="2" s="1"/>
  <c r="AH55" i="4"/>
  <c r="AH56" i="4" s="1"/>
  <c r="AI50" i="4"/>
  <c r="AH33" i="4"/>
  <c r="AH34" i="4" s="1"/>
  <c r="AH36" i="4" s="1"/>
  <c r="AH42" i="4"/>
  <c r="AH43" i="4" s="1"/>
  <c r="AH45" i="4" s="1"/>
  <c r="AI5" i="4"/>
  <c r="AH10" i="4"/>
  <c r="AH11" i="4" s="1"/>
  <c r="J68" i="2" l="1"/>
  <c r="J69" i="2" s="1"/>
  <c r="I38" i="3"/>
  <c r="AH37" i="4"/>
  <c r="AH38" i="4" s="1"/>
  <c r="AI32" i="4"/>
  <c r="AI23" i="4"/>
  <c r="AH28" i="4"/>
  <c r="AH29" i="4" s="1"/>
  <c r="AH19" i="4"/>
  <c r="AH20" i="4" s="1"/>
  <c r="AI14" i="4"/>
  <c r="AH60" i="4"/>
  <c r="AH61" i="4" s="1"/>
  <c r="AH63" i="4" s="1"/>
  <c r="J11" i="2"/>
  <c r="J12" i="2" s="1"/>
  <c r="AH46" i="4"/>
  <c r="AH47" i="4" s="1"/>
  <c r="AI41" i="4"/>
  <c r="AI6" i="4"/>
  <c r="AI7" i="4" s="1"/>
  <c r="AI9" i="4" s="1"/>
  <c r="I39" i="3"/>
  <c r="I40" i="3" s="1"/>
  <c r="J16" i="3"/>
  <c r="J17" i="3" s="1"/>
  <c r="AI51" i="4"/>
  <c r="AI52" i="4" s="1"/>
  <c r="AI54" i="4" s="1"/>
  <c r="I31" i="3"/>
  <c r="I32" i="3" s="1"/>
  <c r="J25" i="3"/>
  <c r="EB6" i="4"/>
  <c r="EB7" i="4" s="1"/>
  <c r="EB9" i="4" s="1"/>
  <c r="AJ5" i="4" l="1"/>
  <c r="AI10" i="4"/>
  <c r="AI11" i="4" s="1"/>
  <c r="AJ50" i="4"/>
  <c r="AI55" i="4"/>
  <c r="AI56" i="4" s="1"/>
  <c r="I48" i="3"/>
  <c r="AI42" i="4"/>
  <c r="AI43" i="4" s="1"/>
  <c r="AI45" i="4" s="1"/>
  <c r="I41" i="3"/>
  <c r="I42" i="3" s="1"/>
  <c r="J35" i="3"/>
  <c r="AI59" i="4"/>
  <c r="AH64" i="4"/>
  <c r="AH65" i="4" s="1"/>
  <c r="J26" i="3"/>
  <c r="J27" i="3" s="1"/>
  <c r="J20" i="2"/>
  <c r="AI24" i="4"/>
  <c r="AI25" i="4" s="1"/>
  <c r="AI27" i="4" s="1"/>
  <c r="AI33" i="4"/>
  <c r="AI34" i="4" s="1"/>
  <c r="AI36" i="4" s="1"/>
  <c r="EC5" i="4"/>
  <c r="EB10" i="4"/>
  <c r="EB11" i="4" s="1"/>
  <c r="J13" i="2"/>
  <c r="J14" i="2" s="1"/>
  <c r="K7" i="2"/>
  <c r="AI15" i="4"/>
  <c r="AI16" i="4" s="1"/>
  <c r="AI18" i="4" s="1"/>
  <c r="AI19" i="4" l="1"/>
  <c r="AI20" i="4" s="1"/>
  <c r="AJ14" i="4"/>
  <c r="AI46" i="4"/>
  <c r="AI47" i="4" s="1"/>
  <c r="AJ41" i="4"/>
  <c r="AJ23" i="4"/>
  <c r="AI28" i="4"/>
  <c r="AI29" i="4" s="1"/>
  <c r="AJ32" i="4"/>
  <c r="AI37" i="4"/>
  <c r="AI38" i="4" s="1"/>
  <c r="J36" i="3"/>
  <c r="J37" i="3" s="1"/>
  <c r="I49" i="3"/>
  <c r="I50" i="3" s="1"/>
  <c r="AJ51" i="4"/>
  <c r="AJ52" i="4" s="1"/>
  <c r="AJ54" i="4" s="1"/>
  <c r="EC6" i="4"/>
  <c r="EC7" i="4" s="1"/>
  <c r="EC9" i="4" s="1"/>
  <c r="K8" i="2"/>
  <c r="K9" i="2" s="1"/>
  <c r="J21" i="2"/>
  <c r="J22" i="2" s="1"/>
  <c r="AI60" i="4"/>
  <c r="AI61" i="4" s="1"/>
  <c r="AI63" i="4" s="1"/>
  <c r="AJ6" i="4"/>
  <c r="AJ7" i="4" s="1"/>
  <c r="AJ9" i="4" s="1"/>
  <c r="I58" i="3" l="1"/>
  <c r="I59" i="3" s="1"/>
  <c r="I60" i="3" s="1"/>
  <c r="J30" i="2"/>
  <c r="J31" i="2" s="1"/>
  <c r="J32" i="2" s="1"/>
  <c r="AJ10" i="4"/>
  <c r="AJ11" i="4" s="1"/>
  <c r="AK5" i="4"/>
  <c r="AI64" i="4"/>
  <c r="AI65" i="4" s="1"/>
  <c r="AJ59" i="4"/>
  <c r="AJ55" i="4"/>
  <c r="AJ56" i="4" s="1"/>
  <c r="AK50" i="4"/>
  <c r="ED5" i="4"/>
  <c r="EC10" i="4"/>
  <c r="EC11" i="4" s="1"/>
  <c r="AJ42" i="4"/>
  <c r="AJ43" i="4" s="1"/>
  <c r="AJ45" i="4" s="1"/>
  <c r="AJ24" i="4"/>
  <c r="AJ25" i="4" s="1"/>
  <c r="AJ27" i="4" s="1"/>
  <c r="J23" i="2"/>
  <c r="J24" i="2" s="1"/>
  <c r="K17" i="2"/>
  <c r="I51" i="3"/>
  <c r="I52" i="3" s="1"/>
  <c r="J45" i="3"/>
  <c r="AJ33" i="4"/>
  <c r="AJ34" i="4" s="1"/>
  <c r="AJ36" i="4" s="1"/>
  <c r="AJ15" i="4"/>
  <c r="AJ16" i="4" s="1"/>
  <c r="AJ18" i="4" s="1"/>
  <c r="I68" i="3" l="1"/>
  <c r="I69" i="3" s="1"/>
  <c r="I70" i="3" s="1"/>
  <c r="I71" i="3" s="1"/>
  <c r="I72" i="3" s="1"/>
  <c r="J40" i="2"/>
  <c r="J41" i="2" s="1"/>
  <c r="J42" i="2" s="1"/>
  <c r="AJ19" i="4"/>
  <c r="AJ20" i="4" s="1"/>
  <c r="AK14" i="4"/>
  <c r="AJ28" i="4"/>
  <c r="AJ29" i="4" s="1"/>
  <c r="AK23" i="4"/>
  <c r="AJ60" i="4"/>
  <c r="AJ61" i="4" s="1"/>
  <c r="AJ63" i="4" s="1"/>
  <c r="AJ37" i="4"/>
  <c r="AJ38" i="4" s="1"/>
  <c r="AK32" i="4"/>
  <c r="J46" i="3"/>
  <c r="J47" i="3" s="1"/>
  <c r="AJ46" i="4"/>
  <c r="AJ47" i="4" s="1"/>
  <c r="AK41" i="4"/>
  <c r="ED6" i="4"/>
  <c r="ED7" i="4" s="1"/>
  <c r="ED9" i="4" s="1"/>
  <c r="J33" i="2"/>
  <c r="J34" i="2" s="1"/>
  <c r="K27" i="2"/>
  <c r="AK51" i="4"/>
  <c r="AK52" i="4" s="1"/>
  <c r="AK54" i="4" s="1"/>
  <c r="AK6" i="4"/>
  <c r="AK7" i="4" s="1"/>
  <c r="AK9" i="4" s="1"/>
  <c r="K18" i="2"/>
  <c r="K19" i="2" s="1"/>
  <c r="I61" i="3"/>
  <c r="I62" i="3" s="1"/>
  <c r="J55" i="3"/>
  <c r="J65" i="3" l="1"/>
  <c r="J8" i="3" s="1"/>
  <c r="AK59" i="4"/>
  <c r="AJ64" i="4"/>
  <c r="AJ65" i="4" s="1"/>
  <c r="ED10" i="4"/>
  <c r="ED11" i="4" s="1"/>
  <c r="EE5" i="4"/>
  <c r="AK10" i="4"/>
  <c r="AK11" i="4" s="1"/>
  <c r="AL5" i="4"/>
  <c r="AL50" i="4"/>
  <c r="AK55" i="4"/>
  <c r="AK56" i="4" s="1"/>
  <c r="J56" i="3"/>
  <c r="J57" i="3" s="1"/>
  <c r="K28" i="2"/>
  <c r="K29" i="2" s="1"/>
  <c r="AK42" i="4"/>
  <c r="AK43" i="4" s="1"/>
  <c r="AK45" i="4" s="1"/>
  <c r="AK24" i="4"/>
  <c r="AK25" i="4" s="1"/>
  <c r="AK27" i="4" s="1"/>
  <c r="J50" i="2"/>
  <c r="AK33" i="4"/>
  <c r="AK34" i="4" s="1"/>
  <c r="AK36" i="4" s="1"/>
  <c r="AK15" i="4"/>
  <c r="AK16" i="4" s="1"/>
  <c r="AK18" i="4" s="1"/>
  <c r="J43" i="2"/>
  <c r="J44" i="2" s="1"/>
  <c r="K37" i="2"/>
  <c r="J66" i="3" l="1"/>
  <c r="J67" i="3" s="1"/>
  <c r="K38" i="2"/>
  <c r="K39" i="2" s="1"/>
  <c r="AK37" i="4"/>
  <c r="AK38" i="4" s="1"/>
  <c r="AL32" i="4"/>
  <c r="AL6" i="4"/>
  <c r="AL7" i="4" s="1"/>
  <c r="AL9" i="4" s="1"/>
  <c r="EE6" i="4"/>
  <c r="EE7" i="4" s="1"/>
  <c r="EE9" i="4" s="1"/>
  <c r="EE10" i="4" s="1"/>
  <c r="EE11" i="4" s="1"/>
  <c r="J51" i="2"/>
  <c r="J52" i="2" s="1"/>
  <c r="J9" i="3"/>
  <c r="J10" i="3" s="1"/>
  <c r="AK46" i="4"/>
  <c r="AK47" i="4" s="1"/>
  <c r="AL41" i="4"/>
  <c r="AK19" i="4"/>
  <c r="AK20" i="4" s="1"/>
  <c r="AL14" i="4"/>
  <c r="AL23" i="4"/>
  <c r="AK28" i="4"/>
  <c r="AK29" i="4" s="1"/>
  <c r="AL51" i="4"/>
  <c r="AL52" i="4" s="1"/>
  <c r="AL54" i="4" s="1"/>
  <c r="AK60" i="4"/>
  <c r="AK61" i="4" s="1"/>
  <c r="AK63" i="4" s="1"/>
  <c r="J60" i="2" l="1"/>
  <c r="J61" i="2" s="1"/>
  <c r="J62" i="2" s="1"/>
  <c r="AL59" i="4"/>
  <c r="AK64" i="4"/>
  <c r="AK65" i="4" s="1"/>
  <c r="AM50" i="4"/>
  <c r="AL55" i="4"/>
  <c r="AL56" i="4" s="1"/>
  <c r="AL10" i="4"/>
  <c r="AL11" i="4" s="1"/>
  <c r="AM5" i="4"/>
  <c r="AL42" i="4"/>
  <c r="AL43" i="4" s="1"/>
  <c r="AL45" i="4" s="1"/>
  <c r="J53" i="2"/>
  <c r="J54" i="2" s="1"/>
  <c r="K47" i="2"/>
  <c r="J11" i="3"/>
  <c r="J12" i="3" s="1"/>
  <c r="K5" i="3"/>
  <c r="AL24" i="4"/>
  <c r="AL25" i="4" s="1"/>
  <c r="AL27" i="4" s="1"/>
  <c r="AL15" i="4"/>
  <c r="AL16" i="4" s="1"/>
  <c r="AL18" i="4" s="1"/>
  <c r="J18" i="3"/>
  <c r="AL33" i="4"/>
  <c r="AL34" i="4" s="1"/>
  <c r="AL36" i="4" s="1"/>
  <c r="J70" i="2" l="1"/>
  <c r="J71" i="2" s="1"/>
  <c r="J72" i="2" s="1"/>
  <c r="K67" i="2" s="1"/>
  <c r="AM41" i="4"/>
  <c r="AL46" i="4"/>
  <c r="AL47" i="4" s="1"/>
  <c r="AL19" i="4"/>
  <c r="AL20" i="4" s="1"/>
  <c r="AM14" i="4"/>
  <c r="AL37" i="4"/>
  <c r="AL38" i="4" s="1"/>
  <c r="AM32" i="4"/>
  <c r="K6" i="3"/>
  <c r="K7" i="3" s="1"/>
  <c r="K48" i="2"/>
  <c r="K49" i="2" s="1"/>
  <c r="AM51" i="4"/>
  <c r="AM52" i="4" s="1"/>
  <c r="AM54" i="4" s="1"/>
  <c r="J19" i="3"/>
  <c r="J20" i="3" s="1"/>
  <c r="AM23" i="4"/>
  <c r="AL28" i="4"/>
  <c r="AL29" i="4" s="1"/>
  <c r="J63" i="2"/>
  <c r="J64" i="2" s="1"/>
  <c r="K57" i="2"/>
  <c r="AM6" i="4"/>
  <c r="AL60" i="4"/>
  <c r="AL61" i="4" s="1"/>
  <c r="AL63" i="4" s="1"/>
  <c r="J73" i="2" l="1"/>
  <c r="J74" i="2" s="1"/>
  <c r="J28" i="3"/>
  <c r="J29" i="3" s="1"/>
  <c r="J30" i="3" s="1"/>
  <c r="AM59" i="4"/>
  <c r="AL64" i="4"/>
  <c r="AL65" i="4" s="1"/>
  <c r="AM15" i="4"/>
  <c r="AM16" i="4" s="1"/>
  <c r="AM18" i="4" s="1"/>
  <c r="AM55" i="4"/>
  <c r="AM56" i="4" s="1"/>
  <c r="AN50" i="4"/>
  <c r="AM7" i="4"/>
  <c r="AM9" i="4" s="1"/>
  <c r="AM24" i="4"/>
  <c r="AM25" i="4" s="1"/>
  <c r="AM27" i="4" s="1"/>
  <c r="K10" i="2"/>
  <c r="K68" i="2"/>
  <c r="K69" i="2" s="1"/>
  <c r="K58" i="2"/>
  <c r="K59" i="2" s="1"/>
  <c r="AM33" i="4"/>
  <c r="AM34" i="4" s="1"/>
  <c r="AM36" i="4" s="1"/>
  <c r="J21" i="3"/>
  <c r="J22" i="3" s="1"/>
  <c r="K15" i="3"/>
  <c r="AM42" i="4"/>
  <c r="AM43" i="4" s="1"/>
  <c r="AM45" i="4" s="1"/>
  <c r="AM37" i="4" l="1"/>
  <c r="AM38" i="4" s="1"/>
  <c r="AN32" i="4"/>
  <c r="AN41" i="4"/>
  <c r="AM46" i="4"/>
  <c r="AM47" i="4" s="1"/>
  <c r="AN51" i="4"/>
  <c r="AN52" i="4" s="1"/>
  <c r="AN54" i="4" s="1"/>
  <c r="AN23" i="4"/>
  <c r="AM28" i="4"/>
  <c r="AM29" i="4" s="1"/>
  <c r="K16" i="3"/>
  <c r="K17" i="3" s="1"/>
  <c r="J38" i="3"/>
  <c r="AM60" i="4"/>
  <c r="AM61" i="4" s="1"/>
  <c r="AM63" i="4" s="1"/>
  <c r="K25" i="3"/>
  <c r="J31" i="3"/>
  <c r="J32" i="3" s="1"/>
  <c r="K11" i="2"/>
  <c r="K12" i="2" s="1"/>
  <c r="AN5" i="4"/>
  <c r="AM10" i="4"/>
  <c r="AM11" i="4" s="1"/>
  <c r="AN14" i="4"/>
  <c r="AM19" i="4"/>
  <c r="AM20" i="4" s="1"/>
  <c r="K20" i="2" l="1"/>
  <c r="K21" i="2" s="1"/>
  <c r="K22" i="2" s="1"/>
  <c r="AM64" i="4"/>
  <c r="AM65" i="4" s="1"/>
  <c r="AN59" i="4"/>
  <c r="K26" i="3"/>
  <c r="K27" i="3" s="1"/>
  <c r="AO50" i="4"/>
  <c r="AN55" i="4"/>
  <c r="AN56" i="4" s="1"/>
  <c r="AN42" i="4"/>
  <c r="AN43" i="4" s="1"/>
  <c r="AN45" i="4" s="1"/>
  <c r="AN6" i="4"/>
  <c r="AN15" i="4"/>
  <c r="AN16" i="4" s="1"/>
  <c r="AN18" i="4" s="1"/>
  <c r="K13" i="2"/>
  <c r="K14" i="2" s="1"/>
  <c r="L7" i="2"/>
  <c r="AN33" i="4"/>
  <c r="AN34" i="4" s="1"/>
  <c r="AN36" i="4" s="1"/>
  <c r="J39" i="3"/>
  <c r="J40" i="3" s="1"/>
  <c r="AN24" i="4"/>
  <c r="AN25" i="4" s="1"/>
  <c r="AN27" i="4" s="1"/>
  <c r="K30" i="2" l="1"/>
  <c r="K31" i="2" s="1"/>
  <c r="K32" i="2" s="1"/>
  <c r="J48" i="3"/>
  <c r="J49" i="3" s="1"/>
  <c r="J50" i="3" s="1"/>
  <c r="AN46" i="4"/>
  <c r="AN47" i="4" s="1"/>
  <c r="AO41" i="4"/>
  <c r="AN37" i="4"/>
  <c r="AN38" i="4" s="1"/>
  <c r="AO32" i="4"/>
  <c r="AN19" i="4"/>
  <c r="AN20" i="4" s="1"/>
  <c r="AO14" i="4"/>
  <c r="J41" i="3"/>
  <c r="J42" i="3" s="1"/>
  <c r="K35" i="3"/>
  <c r="L8" i="2"/>
  <c r="L9" i="2" s="1"/>
  <c r="AN7" i="4"/>
  <c r="AN9" i="4" s="1"/>
  <c r="K23" i="2"/>
  <c r="K24" i="2" s="1"/>
  <c r="L17" i="2"/>
  <c r="AN28" i="4"/>
  <c r="AN29" i="4" s="1"/>
  <c r="AO23" i="4"/>
  <c r="AN60" i="4"/>
  <c r="AN61" i="4" s="1"/>
  <c r="AN63" i="4" s="1"/>
  <c r="AO51" i="4"/>
  <c r="AO52" i="4" s="1"/>
  <c r="AO54" i="4" s="1"/>
  <c r="J58" i="3" l="1"/>
  <c r="K40" i="2"/>
  <c r="K41" i="2" s="1"/>
  <c r="K42" i="2" s="1"/>
  <c r="AO55" i="4"/>
  <c r="AO56" i="4" s="1"/>
  <c r="AP50" i="4"/>
  <c r="AO59" i="4"/>
  <c r="AN64" i="4"/>
  <c r="AN65" i="4" s="1"/>
  <c r="J51" i="3"/>
  <c r="J52" i="3" s="1"/>
  <c r="K45" i="3"/>
  <c r="AO15" i="4"/>
  <c r="AO16" i="4" s="1"/>
  <c r="AO18" i="4" s="1"/>
  <c r="AO33" i="4"/>
  <c r="AO34" i="4" s="1"/>
  <c r="AO36" i="4" s="1"/>
  <c r="AN10" i="4"/>
  <c r="AN11" i="4" s="1"/>
  <c r="AO5" i="4"/>
  <c r="L18" i="2"/>
  <c r="L19" i="2" s="1"/>
  <c r="K36" i="3"/>
  <c r="K37" i="3" s="1"/>
  <c r="K33" i="2"/>
  <c r="K34" i="2" s="1"/>
  <c r="L27" i="2"/>
  <c r="AO42" i="4"/>
  <c r="AO43" i="4" s="1"/>
  <c r="AO45" i="4" s="1"/>
  <c r="J59" i="3"/>
  <c r="J60" i="3" s="1"/>
  <c r="AO24" i="4"/>
  <c r="AO25" i="4" s="1"/>
  <c r="AO27" i="4" s="1"/>
  <c r="K50" i="2" l="1"/>
  <c r="K51" i="2" s="1"/>
  <c r="K52" i="2" s="1"/>
  <c r="AP41" i="4"/>
  <c r="AO46" i="4"/>
  <c r="AO47" i="4" s="1"/>
  <c r="AO19" i="4"/>
  <c r="AO20" i="4" s="1"/>
  <c r="AP14" i="4"/>
  <c r="AO28" i="4"/>
  <c r="AO29" i="4" s="1"/>
  <c r="AP23" i="4"/>
  <c r="K46" i="3"/>
  <c r="K47" i="3" s="1"/>
  <c r="K43" i="2"/>
  <c r="K44" i="2" s="1"/>
  <c r="L37" i="2"/>
  <c r="J68" i="3"/>
  <c r="J69" i="3" s="1"/>
  <c r="J70" i="3" s="1"/>
  <c r="L28" i="2"/>
  <c r="L29" i="2" s="1"/>
  <c r="AO6" i="4"/>
  <c r="AO7" i="4" s="1"/>
  <c r="AO9" i="4" s="1"/>
  <c r="AP51" i="4"/>
  <c r="AP52" i="4" s="1"/>
  <c r="AP54" i="4" s="1"/>
  <c r="AO37" i="4"/>
  <c r="AO38" i="4" s="1"/>
  <c r="AP32" i="4"/>
  <c r="J61" i="3"/>
  <c r="J62" i="3" s="1"/>
  <c r="K55" i="3"/>
  <c r="AO60" i="4"/>
  <c r="AO61" i="4" s="1"/>
  <c r="AO63" i="4" s="1"/>
  <c r="K60" i="2" l="1"/>
  <c r="K61" i="2" s="1"/>
  <c r="K62" i="2" s="1"/>
  <c r="AP59" i="4"/>
  <c r="AO64" i="4"/>
  <c r="AO65" i="4" s="1"/>
  <c r="AP5" i="4"/>
  <c r="AO10" i="4"/>
  <c r="AO11" i="4" s="1"/>
  <c r="J71" i="3"/>
  <c r="J72" i="3" s="1"/>
  <c r="K65" i="3"/>
  <c r="K53" i="2"/>
  <c r="K54" i="2" s="1"/>
  <c r="L47" i="2"/>
  <c r="L38" i="2"/>
  <c r="L39" i="2" s="1"/>
  <c r="AQ50" i="4"/>
  <c r="AP55" i="4"/>
  <c r="AP56" i="4" s="1"/>
  <c r="AP15" i="4"/>
  <c r="AP16" i="4" s="1"/>
  <c r="AP18" i="4" s="1"/>
  <c r="AP33" i="4"/>
  <c r="AP34" i="4" s="1"/>
  <c r="AP36" i="4" s="1"/>
  <c r="K56" i="3"/>
  <c r="K57" i="3" s="1"/>
  <c r="AP24" i="4"/>
  <c r="AP25" i="4" s="1"/>
  <c r="AP27" i="4" s="1"/>
  <c r="AP42" i="4"/>
  <c r="AP43" i="4" s="1"/>
  <c r="AP45" i="4" s="1"/>
  <c r="K70" i="2" l="1"/>
  <c r="K71" i="2" s="1"/>
  <c r="K72" i="2" s="1"/>
  <c r="L67" i="2" s="1"/>
  <c r="AP46" i="4"/>
  <c r="AP47" i="4" s="1"/>
  <c r="AQ41" i="4"/>
  <c r="AP28" i="4"/>
  <c r="AP29" i="4" s="1"/>
  <c r="AQ23" i="4"/>
  <c r="AQ32" i="4"/>
  <c r="AP37" i="4"/>
  <c r="AP38" i="4" s="1"/>
  <c r="AQ14" i="4"/>
  <c r="AP19" i="4"/>
  <c r="AP20" i="4" s="1"/>
  <c r="AP6" i="4"/>
  <c r="AP7" i="4" s="1"/>
  <c r="AP9" i="4" s="1"/>
  <c r="K63" i="2"/>
  <c r="K64" i="2" s="1"/>
  <c r="L57" i="2"/>
  <c r="L48" i="2"/>
  <c r="L49" i="2" s="1"/>
  <c r="AQ51" i="4"/>
  <c r="AQ52" i="4" s="1"/>
  <c r="AQ54" i="4" s="1"/>
  <c r="K66" i="3"/>
  <c r="K67" i="3" s="1"/>
  <c r="K8" i="3"/>
  <c r="AP60" i="4"/>
  <c r="AP61" i="4" s="1"/>
  <c r="AP63" i="4" s="1"/>
  <c r="K73" i="2" l="1"/>
  <c r="K74" i="2" s="1"/>
  <c r="AP10" i="4"/>
  <c r="AP11" i="4" s="1"/>
  <c r="AQ5" i="4"/>
  <c r="AQ55" i="4"/>
  <c r="AQ56" i="4" s="1"/>
  <c r="AR50" i="4"/>
  <c r="AP64" i="4"/>
  <c r="AP65" i="4" s="1"/>
  <c r="AQ59" i="4"/>
  <c r="AQ24" i="4"/>
  <c r="AQ25" i="4" s="1"/>
  <c r="AQ27" i="4" s="1"/>
  <c r="K9" i="3"/>
  <c r="K10" i="3" s="1"/>
  <c r="AQ42" i="4"/>
  <c r="AQ43" i="4" s="1"/>
  <c r="AQ45" i="4" s="1"/>
  <c r="AQ15" i="4"/>
  <c r="AQ16" i="4" s="1"/>
  <c r="AQ18" i="4" s="1"/>
  <c r="L58" i="2"/>
  <c r="L59" i="2" s="1"/>
  <c r="L10" i="2"/>
  <c r="L68" i="2"/>
  <c r="L69" i="2" s="1"/>
  <c r="AQ33" i="4"/>
  <c r="AQ34" i="4" s="1"/>
  <c r="AQ36" i="4" s="1"/>
  <c r="AQ28" i="4" l="1"/>
  <c r="AQ29" i="4" s="1"/>
  <c r="AR23" i="4"/>
  <c r="AQ37" i="4"/>
  <c r="AQ38" i="4" s="1"/>
  <c r="AR32" i="4"/>
  <c r="AQ46" i="4"/>
  <c r="AQ47" i="4" s="1"/>
  <c r="AR41" i="4"/>
  <c r="AR14" i="4"/>
  <c r="AQ19" i="4"/>
  <c r="AQ20" i="4" s="1"/>
  <c r="AR51" i="4"/>
  <c r="AR52" i="4" s="1"/>
  <c r="AR54" i="4" s="1"/>
  <c r="K18" i="3"/>
  <c r="AQ60" i="4"/>
  <c r="AQ61" i="4" s="1"/>
  <c r="AQ63" i="4" s="1"/>
  <c r="AQ6" i="4"/>
  <c r="AQ7" i="4" s="1"/>
  <c r="AQ9" i="4" s="1"/>
  <c r="L11" i="2"/>
  <c r="L12" i="2" s="1"/>
  <c r="K11" i="3"/>
  <c r="K12" i="3" s="1"/>
  <c r="L5" i="3"/>
  <c r="L20" i="2" l="1"/>
  <c r="L21" i="2" s="1"/>
  <c r="L22" i="2" s="1"/>
  <c r="AQ10" i="4"/>
  <c r="AQ11" i="4" s="1"/>
  <c r="AR5" i="4"/>
  <c r="AR59" i="4"/>
  <c r="AQ64" i="4"/>
  <c r="AQ65" i="4" s="1"/>
  <c r="AR55" i="4"/>
  <c r="AR56" i="4" s="1"/>
  <c r="AS50" i="4"/>
  <c r="AR42" i="4"/>
  <c r="AR43" i="4" s="1"/>
  <c r="AR45" i="4" s="1"/>
  <c r="L13" i="2"/>
  <c r="L14" i="2" s="1"/>
  <c r="M7" i="2"/>
  <c r="AR33" i="4"/>
  <c r="AR34" i="4" s="1"/>
  <c r="AR36" i="4" s="1"/>
  <c r="AR24" i="4"/>
  <c r="AR25" i="4" s="1"/>
  <c r="AR27" i="4" s="1"/>
  <c r="L6" i="3"/>
  <c r="L7" i="3" s="1"/>
  <c r="K19" i="3"/>
  <c r="K20" i="3" s="1"/>
  <c r="AR15" i="4"/>
  <c r="AR16" i="4" s="1"/>
  <c r="AR18" i="4" s="1"/>
  <c r="K28" i="3" l="1"/>
  <c r="K29" i="3" s="1"/>
  <c r="K30" i="3" s="1"/>
  <c r="AS41" i="4"/>
  <c r="AR46" i="4"/>
  <c r="AR47" i="4" s="1"/>
  <c r="AR28" i="4"/>
  <c r="AR29" i="4" s="1"/>
  <c r="AS23" i="4"/>
  <c r="M8" i="2"/>
  <c r="M9" i="2" s="1"/>
  <c r="AR60" i="4"/>
  <c r="AR61" i="4" s="1"/>
  <c r="AR63" i="4" s="1"/>
  <c r="L30" i="2"/>
  <c r="AS51" i="4"/>
  <c r="AS52" i="4" s="1"/>
  <c r="AS54" i="4" s="1"/>
  <c r="AR6" i="4"/>
  <c r="AR7" i="4" s="1"/>
  <c r="AR9" i="4" s="1"/>
  <c r="K21" i="3"/>
  <c r="K22" i="3" s="1"/>
  <c r="L15" i="3"/>
  <c r="AS14" i="4"/>
  <c r="AR19" i="4"/>
  <c r="AR20" i="4" s="1"/>
  <c r="AS32" i="4"/>
  <c r="AR37" i="4"/>
  <c r="AR38" i="4" s="1"/>
  <c r="L23" i="2"/>
  <c r="L24" i="2" s="1"/>
  <c r="M17" i="2"/>
  <c r="AR10" i="4" l="1"/>
  <c r="AR11" i="4" s="1"/>
  <c r="AS5" i="4"/>
  <c r="K31" i="3"/>
  <c r="K32" i="3" s="1"/>
  <c r="L25" i="3"/>
  <c r="L31" i="2"/>
  <c r="L32" i="2" s="1"/>
  <c r="AS42" i="4"/>
  <c r="AS43" i="4" s="1"/>
  <c r="AS45" i="4" s="1"/>
  <c r="AT50" i="4"/>
  <c r="AS55" i="4"/>
  <c r="AS56" i="4" s="1"/>
  <c r="L16" i="3"/>
  <c r="L17" i="3" s="1"/>
  <c r="AS33" i="4"/>
  <c r="AS34" i="4" s="1"/>
  <c r="AS36" i="4" s="1"/>
  <c r="AS24" i="4"/>
  <c r="AS25" i="4" s="1"/>
  <c r="AS27" i="4" s="1"/>
  <c r="AS15" i="4"/>
  <c r="AS16" i="4" s="1"/>
  <c r="AS18" i="4" s="1"/>
  <c r="M18" i="2"/>
  <c r="M19" i="2" s="1"/>
  <c r="K38" i="3"/>
  <c r="AS59" i="4"/>
  <c r="AR64" i="4"/>
  <c r="AR65" i="4" s="1"/>
  <c r="L40" i="2" l="1"/>
  <c r="L41" i="2" s="1"/>
  <c r="L42" i="2" s="1"/>
  <c r="AT23" i="4"/>
  <c r="AS28" i="4"/>
  <c r="AS29" i="4" s="1"/>
  <c r="AT14" i="4"/>
  <c r="AS19" i="4"/>
  <c r="AS20" i="4" s="1"/>
  <c r="AS37" i="4"/>
  <c r="AS38" i="4" s="1"/>
  <c r="AT32" i="4"/>
  <c r="AS60" i="4"/>
  <c r="AS61" i="4" s="1"/>
  <c r="AS63" i="4" s="1"/>
  <c r="K39" i="3"/>
  <c r="K40" i="3" s="1"/>
  <c r="AS6" i="4"/>
  <c r="AS7" i="4" s="1"/>
  <c r="AS9" i="4" s="1"/>
  <c r="AT41" i="4"/>
  <c r="AS46" i="4"/>
  <c r="AS47" i="4" s="1"/>
  <c r="L26" i="3"/>
  <c r="L27" i="3" s="1"/>
  <c r="AT51" i="4"/>
  <c r="AT52" i="4" s="1"/>
  <c r="AT54" i="4" s="1"/>
  <c r="L33" i="2"/>
  <c r="L34" i="2" s="1"/>
  <c r="M27" i="2"/>
  <c r="K48" i="3" l="1"/>
  <c r="K49" i="3" s="1"/>
  <c r="K50" i="3" s="1"/>
  <c r="L50" i="2"/>
  <c r="L51" i="2" s="1"/>
  <c r="L52" i="2" s="1"/>
  <c r="AT55" i="4"/>
  <c r="AT56" i="4" s="1"/>
  <c r="AU50" i="4"/>
  <c r="AT59" i="4"/>
  <c r="AS64" i="4"/>
  <c r="AS65" i="4" s="1"/>
  <c r="AT5" i="4"/>
  <c r="AS10" i="4"/>
  <c r="AS11" i="4" s="1"/>
  <c r="AT15" i="4"/>
  <c r="AT16" i="4" s="1"/>
  <c r="AT18" i="4" s="1"/>
  <c r="AT33" i="4"/>
  <c r="AT34" i="4" s="1"/>
  <c r="AT36" i="4" s="1"/>
  <c r="M28" i="2"/>
  <c r="M29" i="2" s="1"/>
  <c r="AT42" i="4"/>
  <c r="AT43" i="4" s="1"/>
  <c r="AT45" i="4" s="1"/>
  <c r="L43" i="2"/>
  <c r="L44" i="2" s="1"/>
  <c r="M37" i="2"/>
  <c r="K41" i="3"/>
  <c r="K42" i="3" s="1"/>
  <c r="L35" i="3"/>
  <c r="AT24" i="4"/>
  <c r="AT25" i="4" s="1"/>
  <c r="AT27" i="4" s="1"/>
  <c r="K58" i="3" l="1"/>
  <c r="K59" i="3" s="1"/>
  <c r="K60" i="3" s="1"/>
  <c r="AT28" i="4"/>
  <c r="AT29" i="4" s="1"/>
  <c r="AU23" i="4"/>
  <c r="AT46" i="4"/>
  <c r="AT47" i="4" s="1"/>
  <c r="AU41" i="4"/>
  <c r="AT19" i="4"/>
  <c r="AT20" i="4" s="1"/>
  <c r="AU14" i="4"/>
  <c r="AT60" i="4"/>
  <c r="AT61" i="4" s="1"/>
  <c r="AT63" i="4" s="1"/>
  <c r="L53" i="2"/>
  <c r="L54" i="2" s="1"/>
  <c r="M47" i="2"/>
  <c r="K51" i="3"/>
  <c r="K52" i="3" s="1"/>
  <c r="L45" i="3"/>
  <c r="AU51" i="4"/>
  <c r="AU52" i="4" s="1"/>
  <c r="AU54" i="4" s="1"/>
  <c r="AT37" i="4"/>
  <c r="AT38" i="4" s="1"/>
  <c r="AU32" i="4"/>
  <c r="M38" i="2"/>
  <c r="M39" i="2" s="1"/>
  <c r="L36" i="3"/>
  <c r="L37" i="3" s="1"/>
  <c r="L60" i="2"/>
  <c r="AT6" i="4"/>
  <c r="AT7" i="4" s="1"/>
  <c r="AT9" i="4" s="1"/>
  <c r="K68" i="3" l="1"/>
  <c r="K69" i="3" s="1"/>
  <c r="K70" i="3" s="1"/>
  <c r="K71" i="3" s="1"/>
  <c r="K72" i="3" s="1"/>
  <c r="AV50" i="4"/>
  <c r="AU55" i="4"/>
  <c r="AU56" i="4" s="1"/>
  <c r="K61" i="3"/>
  <c r="K62" i="3" s="1"/>
  <c r="L55" i="3"/>
  <c r="L61" i="2"/>
  <c r="L62" i="2" s="1"/>
  <c r="AU33" i="4"/>
  <c r="AU34" i="4" s="1"/>
  <c r="AU36" i="4" s="1"/>
  <c r="L46" i="3"/>
  <c r="L47" i="3" s="1"/>
  <c r="AU15" i="4"/>
  <c r="AU16" i="4" s="1"/>
  <c r="AU18" i="4" s="1"/>
  <c r="AU24" i="4"/>
  <c r="AU25" i="4" s="1"/>
  <c r="AU27" i="4" s="1"/>
  <c r="AT10" i="4"/>
  <c r="AT11" i="4" s="1"/>
  <c r="AU5" i="4"/>
  <c r="M48" i="2"/>
  <c r="M49" i="2" s="1"/>
  <c r="AU42" i="4"/>
  <c r="AU43" i="4" s="1"/>
  <c r="AU45" i="4" s="1"/>
  <c r="AT64" i="4"/>
  <c r="AT65" i="4" s="1"/>
  <c r="AU59" i="4"/>
  <c r="L65" i="3" l="1"/>
  <c r="L8" i="3" s="1"/>
  <c r="AU37" i="4"/>
  <c r="AU38" i="4" s="1"/>
  <c r="AV32" i="4"/>
  <c r="AU19" i="4"/>
  <c r="AU20" i="4" s="1"/>
  <c r="AV14" i="4"/>
  <c r="L56" i="3"/>
  <c r="L57" i="3" s="1"/>
  <c r="AV41" i="4"/>
  <c r="AU46" i="4"/>
  <c r="AU47" i="4" s="1"/>
  <c r="AU6" i="4"/>
  <c r="AU7" i="4" s="1"/>
  <c r="AU9" i="4" s="1"/>
  <c r="AU60" i="4"/>
  <c r="AU61" i="4" s="1"/>
  <c r="AU63" i="4" s="1"/>
  <c r="L70" i="2"/>
  <c r="L71" i="2" s="1"/>
  <c r="L72" i="2" s="1"/>
  <c r="AV23" i="4"/>
  <c r="AU28" i="4"/>
  <c r="AU29" i="4" s="1"/>
  <c r="L63" i="2"/>
  <c r="L64" i="2" s="1"/>
  <c r="M57" i="2"/>
  <c r="AV51" i="4"/>
  <c r="AV52" i="4" s="1"/>
  <c r="AV54" i="4" s="1"/>
  <c r="L66" i="3" l="1"/>
  <c r="L67" i="3" s="1"/>
  <c r="AU64" i="4"/>
  <c r="AU65" i="4" s="1"/>
  <c r="AV59" i="4"/>
  <c r="AV24" i="4"/>
  <c r="AV25" i="4" s="1"/>
  <c r="AV27" i="4" s="1"/>
  <c r="AV55" i="4"/>
  <c r="AV56" i="4" s="1"/>
  <c r="AW50" i="4"/>
  <c r="AV5" i="4"/>
  <c r="AU10" i="4"/>
  <c r="AU11" i="4" s="1"/>
  <c r="AV15" i="4"/>
  <c r="AV16" i="4" s="1"/>
  <c r="AV18" i="4" s="1"/>
  <c r="M58" i="2"/>
  <c r="M59" i="2" s="1"/>
  <c r="AV33" i="4"/>
  <c r="AV34" i="4" s="1"/>
  <c r="AV36" i="4" s="1"/>
  <c r="L9" i="3"/>
  <c r="L10" i="3" s="1"/>
  <c r="L73" i="2"/>
  <c r="L74" i="2" s="1"/>
  <c r="M67" i="2"/>
  <c r="AV42" i="4"/>
  <c r="AV43" i="4" s="1"/>
  <c r="AV45" i="4" s="1"/>
  <c r="L18" i="3" l="1"/>
  <c r="L19" i="3" s="1"/>
  <c r="L20" i="3" s="1"/>
  <c r="AW32" i="4"/>
  <c r="AV37" i="4"/>
  <c r="AV38" i="4" s="1"/>
  <c r="AW41" i="4"/>
  <c r="AV46" i="4"/>
  <c r="AV47" i="4" s="1"/>
  <c r="M10" i="2"/>
  <c r="M68" i="2"/>
  <c r="M69" i="2" s="1"/>
  <c r="AV19" i="4"/>
  <c r="AV20" i="4" s="1"/>
  <c r="AW14" i="4"/>
  <c r="AV6" i="4"/>
  <c r="AV7" i="4" s="1"/>
  <c r="AV9" i="4" s="1"/>
  <c r="AW23" i="4"/>
  <c r="AV28" i="4"/>
  <c r="AV29" i="4" s="1"/>
  <c r="AV60" i="4"/>
  <c r="AV61" i="4" s="1"/>
  <c r="AV63" i="4" s="1"/>
  <c r="L11" i="3"/>
  <c r="L12" i="3" s="1"/>
  <c r="M5" i="3"/>
  <c r="AW51" i="4"/>
  <c r="AW52" i="4" s="1"/>
  <c r="AW54" i="4" s="1"/>
  <c r="L28" i="3" l="1"/>
  <c r="L29" i="3" s="1"/>
  <c r="AW5" i="4"/>
  <c r="AV10" i="4"/>
  <c r="AV11" i="4" s="1"/>
  <c r="AW55" i="4"/>
  <c r="AW56" i="4" s="1"/>
  <c r="AX50" i="4"/>
  <c r="AV64" i="4"/>
  <c r="AV65" i="4" s="1"/>
  <c r="AW59" i="4"/>
  <c r="M11" i="2"/>
  <c r="M12" i="2" s="1"/>
  <c r="L21" i="3"/>
  <c r="L22" i="3" s="1"/>
  <c r="M15" i="3"/>
  <c r="M6" i="3"/>
  <c r="M7" i="3" s="1"/>
  <c r="AW15" i="4"/>
  <c r="AW16" i="4" s="1"/>
  <c r="AW18" i="4" s="1"/>
  <c r="AW42" i="4"/>
  <c r="AW43" i="4" s="1"/>
  <c r="AW45" i="4" s="1"/>
  <c r="AW24" i="4"/>
  <c r="AW25" i="4" s="1"/>
  <c r="AW27" i="4" s="1"/>
  <c r="AW33" i="4"/>
  <c r="AW34" i="4" s="1"/>
  <c r="AW36" i="4" s="1"/>
  <c r="L30" i="3" l="1"/>
  <c r="L31" i="3" s="1"/>
  <c r="L32" i="3" s="1"/>
  <c r="L38" i="3"/>
  <c r="L39" i="3" s="1"/>
  <c r="L40" i="3" s="1"/>
  <c r="M20" i="2"/>
  <c r="M21" i="2" s="1"/>
  <c r="M22" i="2" s="1"/>
  <c r="AW19" i="4"/>
  <c r="AW20" i="4" s="1"/>
  <c r="AX14" i="4"/>
  <c r="AX41" i="4"/>
  <c r="AW46" i="4"/>
  <c r="AW47" i="4" s="1"/>
  <c r="AW60" i="4"/>
  <c r="AW61" i="4" s="1"/>
  <c r="AW63" i="4" s="1"/>
  <c r="AW37" i="4"/>
  <c r="AW38" i="4" s="1"/>
  <c r="AX32" i="4"/>
  <c r="M16" i="3"/>
  <c r="M17" i="3" s="1"/>
  <c r="AX51" i="4"/>
  <c r="AX52" i="4" s="1"/>
  <c r="AX54" i="4" s="1"/>
  <c r="AW28" i="4"/>
  <c r="AW29" i="4" s="1"/>
  <c r="AX23" i="4"/>
  <c r="M25" i="3"/>
  <c r="M13" i="2"/>
  <c r="M14" i="2" s="1"/>
  <c r="N7" i="2"/>
  <c r="AW6" i="4"/>
  <c r="AW7" i="4" s="1"/>
  <c r="AW9" i="4" s="1"/>
  <c r="AW64" i="4" l="1"/>
  <c r="AW65" i="4" s="1"/>
  <c r="AX59" i="4"/>
  <c r="AX55" i="4"/>
  <c r="AX56" i="4" s="1"/>
  <c r="AY50" i="4"/>
  <c r="AX42" i="4"/>
  <c r="AX43" i="4" s="1"/>
  <c r="AX45" i="4" s="1"/>
  <c r="AX5" i="4"/>
  <c r="AW10" i="4"/>
  <c r="AW11" i="4" s="1"/>
  <c r="N8" i="2"/>
  <c r="N9" i="2" s="1"/>
  <c r="AX24" i="4"/>
  <c r="AX25" i="4" s="1"/>
  <c r="AX27" i="4" s="1"/>
  <c r="M26" i="3"/>
  <c r="M27" i="3" s="1"/>
  <c r="AX33" i="4"/>
  <c r="AX34" i="4" s="1"/>
  <c r="AX36" i="4" s="1"/>
  <c r="M30" i="2"/>
  <c r="L48" i="3"/>
  <c r="AX15" i="4"/>
  <c r="AX16" i="4" s="1"/>
  <c r="AX18" i="4" s="1"/>
  <c r="M23" i="2"/>
  <c r="M24" i="2" s="1"/>
  <c r="N17" i="2"/>
  <c r="L41" i="3"/>
  <c r="L42" i="3" s="1"/>
  <c r="M35" i="3"/>
  <c r="AY23" i="4" l="1"/>
  <c r="AX28" i="4"/>
  <c r="AX29" i="4" s="1"/>
  <c r="AX37" i="4"/>
  <c r="AX38" i="4" s="1"/>
  <c r="AY32" i="4"/>
  <c r="AY51" i="4"/>
  <c r="AY52" i="4" s="1"/>
  <c r="AY54" i="4" s="1"/>
  <c r="L49" i="3"/>
  <c r="L50" i="3" s="1"/>
  <c r="M31" i="2"/>
  <c r="M32" i="2" s="1"/>
  <c r="M36" i="3"/>
  <c r="M37" i="3" s="1"/>
  <c r="AX6" i="4"/>
  <c r="AX7" i="4" s="1"/>
  <c r="AX9" i="4" s="1"/>
  <c r="AX19" i="4"/>
  <c r="AX20" i="4" s="1"/>
  <c r="AY14" i="4"/>
  <c r="AX60" i="4"/>
  <c r="AX61" i="4" s="1"/>
  <c r="AX63" i="4" s="1"/>
  <c r="N18" i="2"/>
  <c r="N19" i="2" s="1"/>
  <c r="AY41" i="4"/>
  <c r="AX46" i="4"/>
  <c r="AX47" i="4" s="1"/>
  <c r="L58" i="3" l="1"/>
  <c r="L59" i="3" s="1"/>
  <c r="L60" i="3" s="1"/>
  <c r="AX64" i="4"/>
  <c r="AX65" i="4" s="1"/>
  <c r="AY59" i="4"/>
  <c r="AX10" i="4"/>
  <c r="AX11" i="4" s="1"/>
  <c r="AY5" i="4"/>
  <c r="M40" i="2"/>
  <c r="AY33" i="4"/>
  <c r="AY34" i="4" s="1"/>
  <c r="AY36" i="4" s="1"/>
  <c r="M33" i="2"/>
  <c r="M34" i="2" s="1"/>
  <c r="N27" i="2"/>
  <c r="AZ50" i="4"/>
  <c r="AY55" i="4"/>
  <c r="AY56" i="4" s="1"/>
  <c r="AY42" i="4"/>
  <c r="AY43" i="4" s="1"/>
  <c r="AY45" i="4" s="1"/>
  <c r="AY15" i="4"/>
  <c r="AY16" i="4" s="1"/>
  <c r="AY18" i="4" s="1"/>
  <c r="L51" i="3"/>
  <c r="L52" i="3" s="1"/>
  <c r="M45" i="3"/>
  <c r="AY24" i="4"/>
  <c r="AY25" i="4" s="1"/>
  <c r="AY27" i="4" s="1"/>
  <c r="AZ23" i="4" l="1"/>
  <c r="AY28" i="4"/>
  <c r="AY29" i="4" s="1"/>
  <c r="AZ14" i="4"/>
  <c r="AY19" i="4"/>
  <c r="AY20" i="4" s="1"/>
  <c r="AY46" i="4"/>
  <c r="AY47" i="4" s="1"/>
  <c r="AZ41" i="4"/>
  <c r="AZ51" i="4"/>
  <c r="AZ52" i="4" s="1"/>
  <c r="AZ54" i="4" s="1"/>
  <c r="AZ32" i="4"/>
  <c r="AY37" i="4"/>
  <c r="AY38" i="4" s="1"/>
  <c r="AY6" i="4"/>
  <c r="AY7" i="4" s="1"/>
  <c r="AY9" i="4" s="1"/>
  <c r="N28" i="2"/>
  <c r="N29" i="2" s="1"/>
  <c r="M41" i="2"/>
  <c r="M42" i="2" s="1"/>
  <c r="L61" i="3"/>
  <c r="L62" i="3" s="1"/>
  <c r="M55" i="3"/>
  <c r="AY60" i="4"/>
  <c r="AY61" i="4" s="1"/>
  <c r="AY63" i="4" s="1"/>
  <c r="M46" i="3"/>
  <c r="M47" i="3" s="1"/>
  <c r="L68" i="3"/>
  <c r="L69" i="3" s="1"/>
  <c r="L70" i="3" s="1"/>
  <c r="M50" i="2" l="1"/>
  <c r="M51" i="2" s="1"/>
  <c r="M52" i="2" s="1"/>
  <c r="BA50" i="4"/>
  <c r="AZ55" i="4"/>
  <c r="AZ56" i="4" s="1"/>
  <c r="AZ59" i="4"/>
  <c r="AY64" i="4"/>
  <c r="AY65" i="4" s="1"/>
  <c r="AZ42" i="4"/>
  <c r="AZ43" i="4" s="1"/>
  <c r="AZ45" i="4" s="1"/>
  <c r="AZ5" i="4"/>
  <c r="AY10" i="4"/>
  <c r="AY11" i="4" s="1"/>
  <c r="AZ33" i="4"/>
  <c r="AZ34" i="4" s="1"/>
  <c r="AZ36" i="4" s="1"/>
  <c r="L71" i="3"/>
  <c r="L72" i="3" s="1"/>
  <c r="M65" i="3"/>
  <c r="M43" i="2"/>
  <c r="M44" i="2" s="1"/>
  <c r="N37" i="2"/>
  <c r="AZ15" i="4"/>
  <c r="AZ16" i="4" s="1"/>
  <c r="AZ18" i="4" s="1"/>
  <c r="M56" i="3"/>
  <c r="M57" i="3" s="1"/>
  <c r="AZ24" i="4"/>
  <c r="AZ25" i="4" s="1"/>
  <c r="AZ27" i="4" s="1"/>
  <c r="M60" i="2" l="1"/>
  <c r="M61" i="2" s="1"/>
  <c r="M62" i="2" s="1"/>
  <c r="AZ28" i="4"/>
  <c r="AZ29" i="4" s="1"/>
  <c r="BA23" i="4"/>
  <c r="BA41" i="4"/>
  <c r="AZ46" i="4"/>
  <c r="AZ47" i="4" s="1"/>
  <c r="AZ37" i="4"/>
  <c r="AZ38" i="4" s="1"/>
  <c r="BA32" i="4"/>
  <c r="AZ19" i="4"/>
  <c r="AZ20" i="4" s="1"/>
  <c r="BA14" i="4"/>
  <c r="N38" i="2"/>
  <c r="N39" i="2" s="1"/>
  <c r="M53" i="2"/>
  <c r="M54" i="2" s="1"/>
  <c r="N47" i="2"/>
  <c r="AZ60" i="4"/>
  <c r="AZ61" i="4" s="1"/>
  <c r="AZ63" i="4" s="1"/>
  <c r="M8" i="3"/>
  <c r="M66" i="3"/>
  <c r="M67" i="3" s="1"/>
  <c r="AZ6" i="4"/>
  <c r="AZ7" i="4" s="1"/>
  <c r="AZ9" i="4" s="1"/>
  <c r="BA51" i="4"/>
  <c r="BA52" i="4" s="1"/>
  <c r="BA54" i="4" s="1"/>
  <c r="M70" i="2" l="1"/>
  <c r="M71" i="2" s="1"/>
  <c r="M72" i="2" s="1"/>
  <c r="M73" i="2" s="1"/>
  <c r="M74" i="2" s="1"/>
  <c r="BA59" i="4"/>
  <c r="AZ64" i="4"/>
  <c r="AZ65" i="4" s="1"/>
  <c r="BA55" i="4"/>
  <c r="BA56" i="4" s="1"/>
  <c r="BB50" i="4"/>
  <c r="BA5" i="4"/>
  <c r="AZ10" i="4"/>
  <c r="AZ11" i="4" s="1"/>
  <c r="M63" i="2"/>
  <c r="M64" i="2" s="1"/>
  <c r="N57" i="2"/>
  <c r="BA15" i="4"/>
  <c r="BA16" i="4" s="1"/>
  <c r="BA18" i="4" s="1"/>
  <c r="N48" i="2"/>
  <c r="N49" i="2" s="1"/>
  <c r="M9" i="3"/>
  <c r="M10" i="3" s="1"/>
  <c r="BA42" i="4"/>
  <c r="BA43" i="4" s="1"/>
  <c r="BA45" i="4" s="1"/>
  <c r="BA33" i="4"/>
  <c r="BA34" i="4" s="1"/>
  <c r="BA36" i="4" s="1"/>
  <c r="BA24" i="4"/>
  <c r="BA25" i="4" s="1"/>
  <c r="BA27" i="4" s="1"/>
  <c r="N67" i="2" l="1"/>
  <c r="N68" i="2" s="1"/>
  <c r="N69" i="2" s="1"/>
  <c r="M18" i="3"/>
  <c r="M19" i="3" s="1"/>
  <c r="M20" i="3" s="1"/>
  <c r="BB14" i="4"/>
  <c r="BA19" i="4"/>
  <c r="BA20" i="4" s="1"/>
  <c r="BB32" i="4"/>
  <c r="BA37" i="4"/>
  <c r="BA38" i="4" s="1"/>
  <c r="BB41" i="4"/>
  <c r="BA46" i="4"/>
  <c r="BA47" i="4" s="1"/>
  <c r="N58" i="2"/>
  <c r="N59" i="2" s="1"/>
  <c r="BB51" i="4"/>
  <c r="BB52" i="4" s="1"/>
  <c r="BB54" i="4" s="1"/>
  <c r="BB23" i="4"/>
  <c r="BA28" i="4"/>
  <c r="BA29" i="4" s="1"/>
  <c r="N10" i="2"/>
  <c r="M11" i="3"/>
  <c r="M12" i="3" s="1"/>
  <c r="N5" i="3"/>
  <c r="BA6" i="4"/>
  <c r="BA7" i="4" s="1"/>
  <c r="BA9" i="4" s="1"/>
  <c r="BA60" i="4"/>
  <c r="BA61" i="4" s="1"/>
  <c r="BA63" i="4" s="1"/>
  <c r="M28" i="3" l="1"/>
  <c r="M29" i="3" s="1"/>
  <c r="M30" i="3" s="1"/>
  <c r="BA10" i="4"/>
  <c r="BA11" i="4" s="1"/>
  <c r="BB5" i="4"/>
  <c r="BA64" i="4"/>
  <c r="BA65" i="4" s="1"/>
  <c r="BB59" i="4"/>
  <c r="BB55" i="4"/>
  <c r="BB56" i="4" s="1"/>
  <c r="BC50" i="4"/>
  <c r="M21" i="3"/>
  <c r="M22" i="3" s="1"/>
  <c r="N15" i="3"/>
  <c r="BB42" i="4"/>
  <c r="BB43" i="4" s="1"/>
  <c r="BB45" i="4" s="1"/>
  <c r="BB15" i="4"/>
  <c r="BB16" i="4" s="1"/>
  <c r="BB18" i="4" s="1"/>
  <c r="N6" i="3"/>
  <c r="N7" i="3" s="1"/>
  <c r="N11" i="2"/>
  <c r="N12" i="2" s="1"/>
  <c r="BB24" i="4"/>
  <c r="BB25" i="4" s="1"/>
  <c r="BB27" i="4" s="1"/>
  <c r="BB33" i="4"/>
  <c r="BB34" i="4" s="1"/>
  <c r="BB36" i="4" s="1"/>
  <c r="N20" i="2" l="1"/>
  <c r="N21" i="2" s="1"/>
  <c r="M38" i="3"/>
  <c r="M39" i="3" s="1"/>
  <c r="M40" i="3" s="1"/>
  <c r="BC14" i="4"/>
  <c r="BB19" i="4"/>
  <c r="BB20" i="4" s="1"/>
  <c r="BC41" i="4"/>
  <c r="BB46" i="4"/>
  <c r="BB47" i="4" s="1"/>
  <c r="BB37" i="4"/>
  <c r="BB38" i="4" s="1"/>
  <c r="BC32" i="4"/>
  <c r="N16" i="3"/>
  <c r="N17" i="3" s="1"/>
  <c r="N13" i="2"/>
  <c r="N14" i="2" s="1"/>
  <c r="O7" i="2"/>
  <c r="BB28" i="4"/>
  <c r="BB29" i="4" s="1"/>
  <c r="BC23" i="4"/>
  <c r="BB60" i="4"/>
  <c r="BB61" i="4" s="1"/>
  <c r="BB63" i="4" s="1"/>
  <c r="M31" i="3"/>
  <c r="M32" i="3" s="1"/>
  <c r="N25" i="3"/>
  <c r="BC51" i="4"/>
  <c r="BC52" i="4" s="1"/>
  <c r="BC54" i="4" s="1"/>
  <c r="BB6" i="4"/>
  <c r="BB7" i="4" s="1"/>
  <c r="BB9" i="4" s="1"/>
  <c r="N22" i="2" l="1"/>
  <c r="N23" i="2" s="1"/>
  <c r="N24" i="2" s="1"/>
  <c r="N30" i="2"/>
  <c r="N31" i="2" s="1"/>
  <c r="N32" i="2" s="1"/>
  <c r="M48" i="3"/>
  <c r="M49" i="3" s="1"/>
  <c r="M50" i="3" s="1"/>
  <c r="BC59" i="4"/>
  <c r="BB64" i="4"/>
  <c r="BB65" i="4" s="1"/>
  <c r="BC5" i="4"/>
  <c r="BB10" i="4"/>
  <c r="BB11" i="4" s="1"/>
  <c r="BC55" i="4"/>
  <c r="BC56" i="4" s="1"/>
  <c r="BD50" i="4"/>
  <c r="O8" i="2"/>
  <c r="O9" i="2" s="1"/>
  <c r="M41" i="3"/>
  <c r="M42" i="3" s="1"/>
  <c r="N35" i="3"/>
  <c r="BC42" i="4"/>
  <c r="BC43" i="4" s="1"/>
  <c r="BC45" i="4" s="1"/>
  <c r="N26" i="3"/>
  <c r="N27" i="3" s="1"/>
  <c r="BC24" i="4"/>
  <c r="BC25" i="4" s="1"/>
  <c r="BC27" i="4" s="1"/>
  <c r="BC33" i="4"/>
  <c r="BC34" i="4" s="1"/>
  <c r="BC36" i="4" s="1"/>
  <c r="BC15" i="4"/>
  <c r="BC16" i="4" s="1"/>
  <c r="BC18" i="4" s="1"/>
  <c r="O17" i="2" l="1"/>
  <c r="O18" i="2" s="1"/>
  <c r="O19" i="2" s="1"/>
  <c r="N40" i="2"/>
  <c r="N41" i="2" s="1"/>
  <c r="N42" i="2" s="1"/>
  <c r="M58" i="3"/>
  <c r="M59" i="3" s="1"/>
  <c r="M60" i="3" s="1"/>
  <c r="BD41" i="4"/>
  <c r="BC46" i="4"/>
  <c r="BC47" i="4" s="1"/>
  <c r="BC19" i="4"/>
  <c r="BC20" i="4" s="1"/>
  <c r="BD14" i="4"/>
  <c r="BD23" i="4"/>
  <c r="BC28" i="4"/>
  <c r="BC29" i="4" s="1"/>
  <c r="BC6" i="4"/>
  <c r="BC7" i="4" s="1"/>
  <c r="BC9" i="4" s="1"/>
  <c r="N33" i="2"/>
  <c r="N34" i="2" s="1"/>
  <c r="O27" i="2"/>
  <c r="M51" i="3"/>
  <c r="M52" i="3" s="1"/>
  <c r="N45" i="3"/>
  <c r="BD32" i="4"/>
  <c r="BC37" i="4"/>
  <c r="BC38" i="4" s="1"/>
  <c r="N36" i="3"/>
  <c r="N37" i="3" s="1"/>
  <c r="BD51" i="4"/>
  <c r="BD52" i="4" s="1"/>
  <c r="BD54" i="4" s="1"/>
  <c r="BC60" i="4"/>
  <c r="BC61" i="4" s="1"/>
  <c r="BC63" i="4" s="1"/>
  <c r="M68" i="3" l="1"/>
  <c r="M69" i="3" s="1"/>
  <c r="M70" i="3" s="1"/>
  <c r="N65" i="3" s="1"/>
  <c r="BD59" i="4"/>
  <c r="BC64" i="4"/>
  <c r="BC65" i="4" s="1"/>
  <c r="BD5" i="4"/>
  <c r="BC10" i="4"/>
  <c r="BC11" i="4" s="1"/>
  <c r="BD15" i="4"/>
  <c r="BD16" i="4" s="1"/>
  <c r="BD18" i="4" s="1"/>
  <c r="N43" i="2"/>
  <c r="N44" i="2" s="1"/>
  <c r="O37" i="2"/>
  <c r="O28" i="2"/>
  <c r="O29" i="2" s="1"/>
  <c r="BE50" i="4"/>
  <c r="BD55" i="4"/>
  <c r="BD56" i="4" s="1"/>
  <c r="BD33" i="4"/>
  <c r="BD34" i="4" s="1"/>
  <c r="BD36" i="4" s="1"/>
  <c r="M61" i="3"/>
  <c r="M62" i="3" s="1"/>
  <c r="N55" i="3"/>
  <c r="N50" i="2"/>
  <c r="N46" i="3"/>
  <c r="N47" i="3" s="1"/>
  <c r="BD24" i="4"/>
  <c r="BD25" i="4" s="1"/>
  <c r="BD27" i="4" s="1"/>
  <c r="BD42" i="4"/>
  <c r="BD43" i="4" s="1"/>
  <c r="BD45" i="4" s="1"/>
  <c r="M71" i="3" l="1"/>
  <c r="M72" i="3" s="1"/>
  <c r="BD46" i="4"/>
  <c r="BD47" i="4" s="1"/>
  <c r="BE41" i="4"/>
  <c r="BD28" i="4"/>
  <c r="BD29" i="4" s="1"/>
  <c r="BE23" i="4"/>
  <c r="BD19" i="4"/>
  <c r="BD20" i="4" s="1"/>
  <c r="BE14" i="4"/>
  <c r="BE32" i="4"/>
  <c r="BD37" i="4"/>
  <c r="BD38" i="4" s="1"/>
  <c r="N56" i="3"/>
  <c r="N57" i="3" s="1"/>
  <c r="BE51" i="4"/>
  <c r="BE52" i="4" s="1"/>
  <c r="BE54" i="4" s="1"/>
  <c r="N8" i="3"/>
  <c r="N66" i="3"/>
  <c r="N67" i="3" s="1"/>
  <c r="O38" i="2"/>
  <c r="O39" i="2" s="1"/>
  <c r="BD6" i="4"/>
  <c r="BD7" i="4" s="1"/>
  <c r="BD9" i="4" s="1"/>
  <c r="N51" i="2"/>
  <c r="N52" i="2" s="1"/>
  <c r="BD60" i="4"/>
  <c r="BD61" i="4" s="1"/>
  <c r="BD63" i="4" s="1"/>
  <c r="N60" i="2" l="1"/>
  <c r="N61" i="2" s="1"/>
  <c r="N62" i="2" s="1"/>
  <c r="BD64" i="4"/>
  <c r="BD65" i="4" s="1"/>
  <c r="BE59" i="4"/>
  <c r="BE5" i="4"/>
  <c r="BD10" i="4"/>
  <c r="BD11" i="4" s="1"/>
  <c r="BE15" i="4"/>
  <c r="BE16" i="4" s="1"/>
  <c r="BE18" i="4" s="1"/>
  <c r="N9" i="3"/>
  <c r="N10" i="3" s="1"/>
  <c r="N53" i="2"/>
  <c r="N54" i="2" s="1"/>
  <c r="O47" i="2"/>
  <c r="BE24" i="4"/>
  <c r="BE25" i="4" s="1"/>
  <c r="BE27" i="4" s="1"/>
  <c r="BE42" i="4"/>
  <c r="BE43" i="4" s="1"/>
  <c r="BE45" i="4" s="1"/>
  <c r="BF50" i="4"/>
  <c r="BE55" i="4"/>
  <c r="BE56" i="4" s="1"/>
  <c r="BE33" i="4"/>
  <c r="BE34" i="4" s="1"/>
  <c r="BE36" i="4" s="1"/>
  <c r="N18" i="3" l="1"/>
  <c r="N19" i="3" s="1"/>
  <c r="N20" i="3" s="1"/>
  <c r="N70" i="2"/>
  <c r="N71" i="2" s="1"/>
  <c r="N72" i="2" s="1"/>
  <c r="N73" i="2" s="1"/>
  <c r="N74" i="2" s="1"/>
  <c r="BF41" i="4"/>
  <c r="BE46" i="4"/>
  <c r="BE47" i="4" s="1"/>
  <c r="BF32" i="4"/>
  <c r="BE37" i="4"/>
  <c r="BE38" i="4" s="1"/>
  <c r="BF23" i="4"/>
  <c r="BE28" i="4"/>
  <c r="BE29" i="4" s="1"/>
  <c r="BF14" i="4"/>
  <c r="BE19" i="4"/>
  <c r="BE20" i="4" s="1"/>
  <c r="BF51" i="4"/>
  <c r="BF52" i="4" s="1"/>
  <c r="BF54" i="4" s="1"/>
  <c r="O48" i="2"/>
  <c r="O49" i="2" s="1"/>
  <c r="N11" i="3"/>
  <c r="N12" i="3" s="1"/>
  <c r="O5" i="3"/>
  <c r="BE6" i="4"/>
  <c r="BE7" i="4" s="1"/>
  <c r="BE9" i="4" s="1"/>
  <c r="BE60" i="4"/>
  <c r="BE61" i="4" s="1"/>
  <c r="BE63" i="4" s="1"/>
  <c r="N63" i="2"/>
  <c r="N64" i="2" s="1"/>
  <c r="O57" i="2"/>
  <c r="O67" i="2" l="1"/>
  <c r="O10" i="2" s="1"/>
  <c r="N28" i="3"/>
  <c r="N29" i="3" s="1"/>
  <c r="N30" i="3" s="1"/>
  <c r="BE64" i="4"/>
  <c r="BE65" i="4" s="1"/>
  <c r="BF59" i="4"/>
  <c r="BF55" i="4"/>
  <c r="BF56" i="4" s="1"/>
  <c r="BG50" i="4"/>
  <c r="N21" i="3"/>
  <c r="N22" i="3" s="1"/>
  <c r="O15" i="3"/>
  <c r="BF33" i="4"/>
  <c r="BF34" i="4" s="1"/>
  <c r="BF36" i="4" s="1"/>
  <c r="BE10" i="4"/>
  <c r="BE11" i="4" s="1"/>
  <c r="BF5" i="4"/>
  <c r="O58" i="2"/>
  <c r="O59" i="2" s="1"/>
  <c r="O6" i="3"/>
  <c r="O7" i="3" s="1"/>
  <c r="BF15" i="4"/>
  <c r="BF16" i="4" s="1"/>
  <c r="BF18" i="4" s="1"/>
  <c r="BF24" i="4"/>
  <c r="BF25" i="4" s="1"/>
  <c r="BF27" i="4" s="1"/>
  <c r="BF42" i="4"/>
  <c r="BF43" i="4" s="1"/>
  <c r="BF45" i="4" s="1"/>
  <c r="O68" i="2" l="1"/>
  <c r="O69" i="2" s="1"/>
  <c r="BF46" i="4"/>
  <c r="BF47" i="4" s="1"/>
  <c r="BG41" i="4"/>
  <c r="BF19" i="4"/>
  <c r="BF20" i="4" s="1"/>
  <c r="BG14" i="4"/>
  <c r="BG32" i="4"/>
  <c r="BF37" i="4"/>
  <c r="BF38" i="4" s="1"/>
  <c r="BG51" i="4"/>
  <c r="BG52" i="4" s="1"/>
  <c r="BG54" i="4" s="1"/>
  <c r="BF6" i="4"/>
  <c r="BF7" i="4" s="1"/>
  <c r="BF9" i="4" s="1"/>
  <c r="O16" i="3"/>
  <c r="O17" i="3" s="1"/>
  <c r="O11" i="2"/>
  <c r="O12" i="2" s="1"/>
  <c r="N38" i="3"/>
  <c r="BF60" i="4"/>
  <c r="BF61" i="4" s="1"/>
  <c r="BF63" i="4" s="1"/>
  <c r="BG23" i="4"/>
  <c r="BF28" i="4"/>
  <c r="BF29" i="4" s="1"/>
  <c r="N31" i="3"/>
  <c r="N32" i="3" s="1"/>
  <c r="O25" i="3"/>
  <c r="O20" i="2" l="1"/>
  <c r="O21" i="2" s="1"/>
  <c r="O22" i="2" s="1"/>
  <c r="BG55" i="4"/>
  <c r="BG56" i="4" s="1"/>
  <c r="BH50" i="4"/>
  <c r="BG33" i="4"/>
  <c r="BG34" i="4" s="1"/>
  <c r="BG36" i="4" s="1"/>
  <c r="BG15" i="4"/>
  <c r="BG16" i="4" s="1"/>
  <c r="BG18" i="4" s="1"/>
  <c r="N39" i="3"/>
  <c r="N40" i="3" s="1"/>
  <c r="BG24" i="4"/>
  <c r="BG25" i="4" s="1"/>
  <c r="BG27" i="4" s="1"/>
  <c r="BF10" i="4"/>
  <c r="BF11" i="4" s="1"/>
  <c r="BG5" i="4"/>
  <c r="BG42" i="4"/>
  <c r="BG43" i="4" s="1"/>
  <c r="BG45" i="4" s="1"/>
  <c r="O26" i="3"/>
  <c r="O27" i="3" s="1"/>
  <c r="BG59" i="4"/>
  <c r="BF64" i="4"/>
  <c r="BF65" i="4" s="1"/>
  <c r="O13" i="2"/>
  <c r="O14" i="2" s="1"/>
  <c r="P7" i="2"/>
  <c r="N48" i="3" l="1"/>
  <c r="N49" i="3" s="1"/>
  <c r="O30" i="2"/>
  <c r="O31" i="2" s="1"/>
  <c r="O32" i="2" s="1"/>
  <c r="BH14" i="4"/>
  <c r="BG19" i="4"/>
  <c r="BG20" i="4" s="1"/>
  <c r="BH41" i="4"/>
  <c r="BG46" i="4"/>
  <c r="BG47" i="4" s="1"/>
  <c r="BG37" i="4"/>
  <c r="BG38" i="4" s="1"/>
  <c r="BH32" i="4"/>
  <c r="BH23" i="4"/>
  <c r="BG28" i="4"/>
  <c r="BG29" i="4" s="1"/>
  <c r="O23" i="2"/>
  <c r="O24" i="2" s="1"/>
  <c r="P17" i="2"/>
  <c r="BG60" i="4"/>
  <c r="BG61" i="4" s="1"/>
  <c r="BG63" i="4" s="1"/>
  <c r="N41" i="3"/>
  <c r="N42" i="3" s="1"/>
  <c r="O35" i="3"/>
  <c r="P8" i="2"/>
  <c r="P9" i="2" s="1"/>
  <c r="BG6" i="4"/>
  <c r="BG7" i="4" s="1"/>
  <c r="BG9" i="4" s="1"/>
  <c r="BH51" i="4"/>
  <c r="BH52" i="4" s="1"/>
  <c r="BH54" i="4" s="1"/>
  <c r="N50" i="3" l="1"/>
  <c r="N58" i="3"/>
  <c r="N59" i="3" s="1"/>
  <c r="N60" i="3" s="1"/>
  <c r="O40" i="2"/>
  <c r="O41" i="2" s="1"/>
  <c r="O42" i="2" s="1"/>
  <c r="BG10" i="4"/>
  <c r="BG11" i="4" s="1"/>
  <c r="BH5" i="4"/>
  <c r="O33" i="2"/>
  <c r="O34" i="2" s="1"/>
  <c r="P27" i="2"/>
  <c r="BH15" i="4"/>
  <c r="BH16" i="4" s="1"/>
  <c r="BH18" i="4" s="1"/>
  <c r="BG64" i="4"/>
  <c r="BG65" i="4" s="1"/>
  <c r="BH59" i="4"/>
  <c r="BI50" i="4"/>
  <c r="BH55" i="4"/>
  <c r="BH56" i="4" s="1"/>
  <c r="N51" i="3"/>
  <c r="N52" i="3" s="1"/>
  <c r="O45" i="3"/>
  <c r="BH24" i="4"/>
  <c r="BH25" i="4" s="1"/>
  <c r="BH27" i="4" s="1"/>
  <c r="BH42" i="4"/>
  <c r="BH43" i="4" s="1"/>
  <c r="BH45" i="4" s="1"/>
  <c r="O36" i="3"/>
  <c r="O37" i="3" s="1"/>
  <c r="P18" i="2"/>
  <c r="P19" i="2" s="1"/>
  <c r="BH33" i="4"/>
  <c r="BH34" i="4" s="1"/>
  <c r="BH36" i="4" s="1"/>
  <c r="O50" i="2" l="1"/>
  <c r="O51" i="2" s="1"/>
  <c r="O52" i="2" s="1"/>
  <c r="N68" i="3"/>
  <c r="N69" i="3" s="1"/>
  <c r="N70" i="3" s="1"/>
  <c r="N71" i="3" s="1"/>
  <c r="N72" i="3" s="1"/>
  <c r="BI14" i="4"/>
  <c r="BH19" i="4"/>
  <c r="BH20" i="4" s="1"/>
  <c r="O46" i="3"/>
  <c r="O47" i="3" s="1"/>
  <c r="N61" i="3"/>
  <c r="N62" i="3" s="1"/>
  <c r="O55" i="3"/>
  <c r="P28" i="2"/>
  <c r="P29" i="2" s="1"/>
  <c r="BH37" i="4"/>
  <c r="BH38" i="4" s="1"/>
  <c r="BI32" i="4"/>
  <c r="BI41" i="4"/>
  <c r="BH46" i="4"/>
  <c r="BH47" i="4" s="1"/>
  <c r="BI23" i="4"/>
  <c r="BH28" i="4"/>
  <c r="BH29" i="4" s="1"/>
  <c r="BH60" i="4"/>
  <c r="BH61" i="4" s="1"/>
  <c r="BH63" i="4" s="1"/>
  <c r="BH6" i="4"/>
  <c r="BH7" i="4" s="1"/>
  <c r="BH9" i="4" s="1"/>
  <c r="O43" i="2"/>
  <c r="O44" i="2" s="1"/>
  <c r="P37" i="2"/>
  <c r="BI51" i="4"/>
  <c r="BI52" i="4" s="1"/>
  <c r="BI54" i="4" s="1"/>
  <c r="O60" i="2" l="1"/>
  <c r="O61" i="2" s="1"/>
  <c r="O62" i="2" s="1"/>
  <c r="O65" i="3"/>
  <c r="O66" i="3" s="1"/>
  <c r="O67" i="3" s="1"/>
  <c r="BI59" i="4"/>
  <c r="BH64" i="4"/>
  <c r="BH65" i="4" s="1"/>
  <c r="BH10" i="4"/>
  <c r="BH11" i="4" s="1"/>
  <c r="BI5" i="4"/>
  <c r="BI24" i="4"/>
  <c r="BI25" i="4" s="1"/>
  <c r="BI27" i="4" s="1"/>
  <c r="BI33" i="4"/>
  <c r="BI34" i="4" s="1"/>
  <c r="BI36" i="4" s="1"/>
  <c r="O56" i="3"/>
  <c r="O57" i="3" s="1"/>
  <c r="P38" i="2"/>
  <c r="P39" i="2" s="1"/>
  <c r="O53" i="2"/>
  <c r="O54" i="2" s="1"/>
  <c r="P47" i="2"/>
  <c r="BJ50" i="4"/>
  <c r="BI55" i="4"/>
  <c r="BI56" i="4" s="1"/>
  <c r="BI42" i="4"/>
  <c r="BI43" i="4" s="1"/>
  <c r="BI45" i="4" s="1"/>
  <c r="BI15" i="4"/>
  <c r="BI16" i="4" s="1"/>
  <c r="BI18" i="4" s="1"/>
  <c r="O8" i="3" l="1"/>
  <c r="O9" i="3" s="1"/>
  <c r="O10" i="3" s="1"/>
  <c r="BI37" i="4"/>
  <c r="BI38" i="4" s="1"/>
  <c r="BJ32" i="4"/>
  <c r="BJ23" i="4"/>
  <c r="BI28" i="4"/>
  <c r="BI29" i="4" s="1"/>
  <c r="BJ14" i="4"/>
  <c r="BI19" i="4"/>
  <c r="BI20" i="4" s="1"/>
  <c r="BI60" i="4"/>
  <c r="BI61" i="4" s="1"/>
  <c r="BI63" i="4" s="1"/>
  <c r="BJ51" i="4"/>
  <c r="BJ52" i="4" s="1"/>
  <c r="BJ54" i="4" s="1"/>
  <c r="P48" i="2"/>
  <c r="P49" i="2" s="1"/>
  <c r="O63" i="2"/>
  <c r="O64" i="2" s="1"/>
  <c r="P57" i="2"/>
  <c r="BI6" i="4"/>
  <c r="BI7" i="4" s="1"/>
  <c r="BI9" i="4" s="1"/>
  <c r="BJ41" i="4"/>
  <c r="BI46" i="4"/>
  <c r="BI47" i="4" s="1"/>
  <c r="O70" i="2"/>
  <c r="O71" i="2" s="1"/>
  <c r="O72" i="2" s="1"/>
  <c r="BJ5" i="4" l="1"/>
  <c r="BI10" i="4"/>
  <c r="BI11" i="4" s="1"/>
  <c r="BK50" i="4"/>
  <c r="BJ55" i="4"/>
  <c r="BJ56" i="4" s="1"/>
  <c r="O73" i="2"/>
  <c r="O74" i="2" s="1"/>
  <c r="P67" i="2"/>
  <c r="BJ42" i="4"/>
  <c r="BJ43" i="4" s="1"/>
  <c r="BJ45" i="4" s="1"/>
  <c r="BJ59" i="4"/>
  <c r="BI64" i="4"/>
  <c r="BI65" i="4" s="1"/>
  <c r="BJ15" i="4"/>
  <c r="BJ16" i="4" s="1"/>
  <c r="BJ18" i="4" s="1"/>
  <c r="BJ24" i="4"/>
  <c r="BJ25" i="4" s="1"/>
  <c r="BJ27" i="4" s="1"/>
  <c r="O18" i="3"/>
  <c r="BJ33" i="4"/>
  <c r="BJ34" i="4" s="1"/>
  <c r="BJ36" i="4" s="1"/>
  <c r="P58" i="2"/>
  <c r="P59" i="2" s="1"/>
  <c r="O11" i="3"/>
  <c r="O12" i="3" s="1"/>
  <c r="P5" i="3"/>
  <c r="BK32" i="4" l="1"/>
  <c r="BJ37" i="4"/>
  <c r="BJ38" i="4" s="1"/>
  <c r="BJ19" i="4"/>
  <c r="BJ20" i="4" s="1"/>
  <c r="BK14" i="4"/>
  <c r="BK41" i="4"/>
  <c r="BJ46" i="4"/>
  <c r="BJ47" i="4" s="1"/>
  <c r="BJ6" i="4"/>
  <c r="BJ7" i="4" s="1"/>
  <c r="BJ9" i="4" s="1"/>
  <c r="BJ28" i="4"/>
  <c r="BJ29" i="4" s="1"/>
  <c r="BK23" i="4"/>
  <c r="O19" i="3"/>
  <c r="O20" i="3" s="1"/>
  <c r="BK51" i="4"/>
  <c r="BK52" i="4" s="1"/>
  <c r="BK54" i="4" s="1"/>
  <c r="P6" i="3"/>
  <c r="P7" i="3" s="1"/>
  <c r="BJ60" i="4"/>
  <c r="BJ61" i="4" s="1"/>
  <c r="BJ63" i="4" s="1"/>
  <c r="P68" i="2"/>
  <c r="P69" i="2" s="1"/>
  <c r="P10" i="2"/>
  <c r="BJ64" i="4" l="1"/>
  <c r="BJ65" i="4" s="1"/>
  <c r="BK59" i="4"/>
  <c r="BK55" i="4"/>
  <c r="BK56" i="4" s="1"/>
  <c r="BL50" i="4"/>
  <c r="BJ10" i="4"/>
  <c r="BJ11" i="4" s="1"/>
  <c r="BK5" i="4"/>
  <c r="BK24" i="4"/>
  <c r="BK25" i="4" s="1"/>
  <c r="BK27" i="4" s="1"/>
  <c r="BK42" i="4"/>
  <c r="BK43" i="4" s="1"/>
  <c r="BK45" i="4" s="1"/>
  <c r="BK15" i="4"/>
  <c r="BK16" i="4" s="1"/>
  <c r="BK18" i="4" s="1"/>
  <c r="P11" i="2"/>
  <c r="P12" i="2" s="1"/>
  <c r="O28" i="3"/>
  <c r="O21" i="3"/>
  <c r="O22" i="3" s="1"/>
  <c r="P15" i="3"/>
  <c r="BK33" i="4"/>
  <c r="BK34" i="4" s="1"/>
  <c r="BK36" i="4" s="1"/>
  <c r="BK19" i="4" l="1"/>
  <c r="BK20" i="4" s="1"/>
  <c r="BL14" i="4"/>
  <c r="O29" i="3"/>
  <c r="O30" i="3" s="1"/>
  <c r="BL32" i="4"/>
  <c r="BK37" i="4"/>
  <c r="BK38" i="4" s="1"/>
  <c r="P20" i="2"/>
  <c r="BK6" i="4"/>
  <c r="BK7" i="4" s="1"/>
  <c r="BK9" i="4" s="1"/>
  <c r="BK60" i="4"/>
  <c r="BK61" i="4" s="1"/>
  <c r="BK63" i="4" s="1"/>
  <c r="P13" i="2"/>
  <c r="P14" i="2" s="1"/>
  <c r="Q7" i="2"/>
  <c r="P16" i="3"/>
  <c r="P17" i="3" s="1"/>
  <c r="BK46" i="4"/>
  <c r="BK47" i="4" s="1"/>
  <c r="BL41" i="4"/>
  <c r="BL23" i="4"/>
  <c r="BK28" i="4"/>
  <c r="BK29" i="4" s="1"/>
  <c r="BL51" i="4"/>
  <c r="BL52" i="4" s="1"/>
  <c r="BL54" i="4" s="1"/>
  <c r="O38" i="3" l="1"/>
  <c r="O39" i="3" s="1"/>
  <c r="BM50" i="4"/>
  <c r="BL55" i="4"/>
  <c r="BL56" i="4" s="1"/>
  <c r="BL24" i="4"/>
  <c r="BL25" i="4" s="1"/>
  <c r="BL27" i="4" s="1"/>
  <c r="BL42" i="4"/>
  <c r="BL43" i="4" s="1"/>
  <c r="BL45" i="4" s="1"/>
  <c r="Q8" i="2"/>
  <c r="Q9" i="2" s="1"/>
  <c r="BL33" i="4"/>
  <c r="BL34" i="4" s="1"/>
  <c r="BL36" i="4" s="1"/>
  <c r="P21" i="2"/>
  <c r="P22" i="2" s="1"/>
  <c r="O31" i="3"/>
  <c r="O32" i="3" s="1"/>
  <c r="P25" i="3"/>
  <c r="BL59" i="4"/>
  <c r="BK64" i="4"/>
  <c r="BK65" i="4" s="1"/>
  <c r="BL15" i="4"/>
  <c r="BL16" i="4" s="1"/>
  <c r="BL18" i="4" s="1"/>
  <c r="BK10" i="4"/>
  <c r="BK11" i="4" s="1"/>
  <c r="BL5" i="4"/>
  <c r="O40" i="3" l="1"/>
  <c r="P35" i="3" s="1"/>
  <c r="O48" i="3"/>
  <c r="O49" i="3" s="1"/>
  <c r="O50" i="3" s="1"/>
  <c r="P30" i="2"/>
  <c r="P31" i="2" s="1"/>
  <c r="BM14" i="4"/>
  <c r="BL19" i="4"/>
  <c r="BL20" i="4" s="1"/>
  <c r="BL46" i="4"/>
  <c r="BL47" i="4" s="1"/>
  <c r="BM41" i="4"/>
  <c r="BM32" i="4"/>
  <c r="BL37" i="4"/>
  <c r="BL38" i="4" s="1"/>
  <c r="BL60" i="4"/>
  <c r="BL61" i="4" s="1"/>
  <c r="BL63" i="4" s="1"/>
  <c r="P23" i="2"/>
  <c r="P24" i="2" s="1"/>
  <c r="Q17" i="2"/>
  <c r="BM51" i="4"/>
  <c r="BM52" i="4" s="1"/>
  <c r="BM54" i="4" s="1"/>
  <c r="P26" i="3"/>
  <c r="P27" i="3" s="1"/>
  <c r="O41" i="3"/>
  <c r="O42" i="3" s="1"/>
  <c r="BL6" i="4"/>
  <c r="BL7" i="4" s="1"/>
  <c r="BL9" i="4" s="1"/>
  <c r="BL28" i="4"/>
  <c r="BL29" i="4" s="1"/>
  <c r="BM23" i="4"/>
  <c r="P32" i="2" l="1"/>
  <c r="P33" i="2" s="1"/>
  <c r="P34" i="2" s="1"/>
  <c r="P40" i="2"/>
  <c r="P41" i="2" s="1"/>
  <c r="P42" i="2" s="1"/>
  <c r="P36" i="3"/>
  <c r="P37" i="3" s="1"/>
  <c r="Q18" i="2"/>
  <c r="Q19" i="2" s="1"/>
  <c r="BM33" i="4"/>
  <c r="BM34" i="4" s="1"/>
  <c r="BM36" i="4" s="1"/>
  <c r="BM15" i="4"/>
  <c r="BM16" i="4" s="1"/>
  <c r="BM18" i="4" s="1"/>
  <c r="BM24" i="4"/>
  <c r="BM25" i="4" s="1"/>
  <c r="BM27" i="4" s="1"/>
  <c r="O58" i="3"/>
  <c r="BM42" i="4"/>
  <c r="BM43" i="4" s="1"/>
  <c r="BM45" i="4" s="1"/>
  <c r="BL10" i="4"/>
  <c r="BL11" i="4" s="1"/>
  <c r="BM5" i="4"/>
  <c r="O51" i="3"/>
  <c r="O52" i="3" s="1"/>
  <c r="P45" i="3"/>
  <c r="BM55" i="4"/>
  <c r="BM56" i="4" s="1"/>
  <c r="BN50" i="4"/>
  <c r="BM59" i="4"/>
  <c r="BL64" i="4"/>
  <c r="BL65" i="4" s="1"/>
  <c r="Q27" i="2" l="1"/>
  <c r="Q28" i="2" s="1"/>
  <c r="Q29" i="2" s="1"/>
  <c r="P50" i="2"/>
  <c r="P51" i="2" s="1"/>
  <c r="P52" i="2" s="1"/>
  <c r="BM19" i="4"/>
  <c r="BM20" i="4" s="1"/>
  <c r="BN14" i="4"/>
  <c r="BN23" i="4"/>
  <c r="BM28" i="4"/>
  <c r="BM29" i="4" s="1"/>
  <c r="BN41" i="4"/>
  <c r="BM46" i="4"/>
  <c r="BM47" i="4" s="1"/>
  <c r="BN51" i="4"/>
  <c r="BN52" i="4" s="1"/>
  <c r="BN54" i="4" s="1"/>
  <c r="P46" i="3"/>
  <c r="P47" i="3" s="1"/>
  <c r="BN32" i="4"/>
  <c r="BM37" i="4"/>
  <c r="BM38" i="4" s="1"/>
  <c r="O59" i="3"/>
  <c r="O60" i="3" s="1"/>
  <c r="BM60" i="4"/>
  <c r="BM61" i="4" s="1"/>
  <c r="BM63" i="4" s="1"/>
  <c r="BM6" i="4"/>
  <c r="BM7" i="4" s="1"/>
  <c r="BM9" i="4" s="1"/>
  <c r="P43" i="2"/>
  <c r="P44" i="2" s="1"/>
  <c r="Q37" i="2"/>
  <c r="P60" i="2" l="1"/>
  <c r="P61" i="2" s="1"/>
  <c r="P62" i="2" s="1"/>
  <c r="O68" i="3"/>
  <c r="O69" i="3" s="1"/>
  <c r="O70" i="3" s="1"/>
  <c r="P65" i="3" s="1"/>
  <c r="BM64" i="4"/>
  <c r="BM65" i="4" s="1"/>
  <c r="BN59" i="4"/>
  <c r="BM10" i="4"/>
  <c r="BM11" i="4" s="1"/>
  <c r="BN5" i="4"/>
  <c r="BO50" i="4"/>
  <c r="BN55" i="4"/>
  <c r="BN56" i="4" s="1"/>
  <c r="P53" i="2"/>
  <c r="P54" i="2" s="1"/>
  <c r="Q47" i="2"/>
  <c r="O61" i="3"/>
  <c r="O62" i="3" s="1"/>
  <c r="P55" i="3"/>
  <c r="BN24" i="4"/>
  <c r="BN25" i="4" s="1"/>
  <c r="BN27" i="4" s="1"/>
  <c r="Q38" i="2"/>
  <c r="Q39" i="2" s="1"/>
  <c r="BN33" i="4"/>
  <c r="BN34" i="4" s="1"/>
  <c r="BN36" i="4" s="1"/>
  <c r="BN15" i="4"/>
  <c r="BN16" i="4" s="1"/>
  <c r="BN18" i="4" s="1"/>
  <c r="BN42" i="4"/>
  <c r="BN43" i="4" s="1"/>
  <c r="BN45" i="4" s="1"/>
  <c r="O71" i="3" l="1"/>
  <c r="O72" i="3" s="1"/>
  <c r="BO41" i="4"/>
  <c r="BN46" i="4"/>
  <c r="BN47" i="4" s="1"/>
  <c r="BO23" i="4"/>
  <c r="BN28" i="4"/>
  <c r="BN29" i="4" s="1"/>
  <c r="P70" i="2"/>
  <c r="P71" i="2" s="1"/>
  <c r="P72" i="2" s="1"/>
  <c r="BN6" i="4"/>
  <c r="BN7" i="4" s="1"/>
  <c r="BN9" i="4" s="1"/>
  <c r="BN19" i="4"/>
  <c r="BN20" i="4" s="1"/>
  <c r="BO14" i="4"/>
  <c r="P56" i="3"/>
  <c r="P57" i="3" s="1"/>
  <c r="P8" i="3"/>
  <c r="P66" i="3"/>
  <c r="P67" i="3" s="1"/>
  <c r="BO51" i="4"/>
  <c r="BO52" i="4" s="1"/>
  <c r="BO54" i="4" s="1"/>
  <c r="Q48" i="2"/>
  <c r="Q49" i="2" s="1"/>
  <c r="P63" i="2"/>
  <c r="P64" i="2" s="1"/>
  <c r="Q57" i="2"/>
  <c r="BO32" i="4"/>
  <c r="BN37" i="4"/>
  <c r="BN38" i="4" s="1"/>
  <c r="BN60" i="4"/>
  <c r="BN61" i="4" s="1"/>
  <c r="BN63" i="4" s="1"/>
  <c r="BN64" i="4" l="1"/>
  <c r="BN65" i="4" s="1"/>
  <c r="BO59" i="4"/>
  <c r="BO55" i="4"/>
  <c r="BO56" i="4" s="1"/>
  <c r="BP50" i="4"/>
  <c r="BO33" i="4"/>
  <c r="BO34" i="4" s="1"/>
  <c r="BO36" i="4" s="1"/>
  <c r="BO15" i="4"/>
  <c r="BO16" i="4" s="1"/>
  <c r="BO18" i="4" s="1"/>
  <c r="P73" i="2"/>
  <c r="P74" i="2" s="1"/>
  <c r="Q67" i="2"/>
  <c r="Q58" i="2"/>
  <c r="Q59" i="2" s="1"/>
  <c r="P9" i="3"/>
  <c r="P10" i="3" s="1"/>
  <c r="BO24" i="4"/>
  <c r="BO25" i="4" s="1"/>
  <c r="BO27" i="4" s="1"/>
  <c r="BN10" i="4"/>
  <c r="BN11" i="4" s="1"/>
  <c r="BO5" i="4"/>
  <c r="BO42" i="4"/>
  <c r="BO43" i="4" s="1"/>
  <c r="BO45" i="4" s="1"/>
  <c r="BO28" i="4" l="1"/>
  <c r="BO29" i="4" s="1"/>
  <c r="BP23" i="4"/>
  <c r="BP32" i="4"/>
  <c r="BO37" i="4"/>
  <c r="BO38" i="4" s="1"/>
  <c r="BP14" i="4"/>
  <c r="BO19" i="4"/>
  <c r="BO20" i="4" s="1"/>
  <c r="BP51" i="4"/>
  <c r="BP52" i="4" s="1"/>
  <c r="BP54" i="4" s="1"/>
  <c r="BO46" i="4"/>
  <c r="BO47" i="4" s="1"/>
  <c r="BP41" i="4"/>
  <c r="BO6" i="4"/>
  <c r="BO7" i="4" s="1"/>
  <c r="BO9" i="4" s="1"/>
  <c r="P18" i="3"/>
  <c r="Q10" i="2"/>
  <c r="Q68" i="2"/>
  <c r="Q69" i="2" s="1"/>
  <c r="P11" i="3"/>
  <c r="P12" i="3" s="1"/>
  <c r="Q5" i="3"/>
  <c r="BO60" i="4"/>
  <c r="BO61" i="4" s="1"/>
  <c r="BO63" i="4" s="1"/>
  <c r="BQ50" i="4" l="1"/>
  <c r="BP55" i="4"/>
  <c r="BP56" i="4" s="1"/>
  <c r="BP33" i="4"/>
  <c r="BP34" i="4" s="1"/>
  <c r="BP36" i="4" s="1"/>
  <c r="BP24" i="4"/>
  <c r="BP25" i="4" s="1"/>
  <c r="BP27" i="4" s="1"/>
  <c r="P19" i="3"/>
  <c r="P20" i="3" s="1"/>
  <c r="BO64" i="4"/>
  <c r="BO65" i="4" s="1"/>
  <c r="BP59" i="4"/>
  <c r="BO10" i="4"/>
  <c r="BO11" i="4" s="1"/>
  <c r="BP5" i="4"/>
  <c r="BP42" i="4"/>
  <c r="BP43" i="4" s="1"/>
  <c r="BP45" i="4" s="1"/>
  <c r="Q6" i="3"/>
  <c r="Q7" i="3" s="1"/>
  <c r="Q11" i="2"/>
  <c r="Q12" i="2" s="1"/>
  <c r="BP15" i="4"/>
  <c r="BP16" i="4" s="1"/>
  <c r="BP18" i="4" s="1"/>
  <c r="P28" i="3" l="1"/>
  <c r="P29" i="3" s="1"/>
  <c r="P30" i="3" s="1"/>
  <c r="BQ32" i="4"/>
  <c r="BP37" i="4"/>
  <c r="BP38" i="4" s="1"/>
  <c r="BP19" i="4"/>
  <c r="BP20" i="4" s="1"/>
  <c r="BQ14" i="4"/>
  <c r="BP46" i="4"/>
  <c r="BP47" i="4" s="1"/>
  <c r="BQ41" i="4"/>
  <c r="BQ23" i="4"/>
  <c r="BP28" i="4"/>
  <c r="BP29" i="4" s="1"/>
  <c r="BQ51" i="4"/>
  <c r="BQ52" i="4" s="1"/>
  <c r="BQ54" i="4" s="1"/>
  <c r="BP6" i="4"/>
  <c r="BP7" i="4" s="1"/>
  <c r="BP9" i="4" s="1"/>
  <c r="Q13" i="2"/>
  <c r="Q14" i="2" s="1"/>
  <c r="R7" i="2"/>
  <c r="P21" i="3"/>
  <c r="P22" i="3" s="1"/>
  <c r="Q15" i="3"/>
  <c r="Q20" i="2"/>
  <c r="BP60" i="4"/>
  <c r="BP61" i="4" s="1"/>
  <c r="BP63" i="4" s="1"/>
  <c r="P38" i="3" l="1"/>
  <c r="P39" i="3" s="1"/>
  <c r="P40" i="3" s="1"/>
  <c r="BP64" i="4"/>
  <c r="BP65" i="4" s="1"/>
  <c r="BQ59" i="4"/>
  <c r="BQ5" i="4"/>
  <c r="BP10" i="4"/>
  <c r="BP11" i="4" s="1"/>
  <c r="Q16" i="3"/>
  <c r="Q17" i="3" s="1"/>
  <c r="P31" i="3"/>
  <c r="P32" i="3" s="1"/>
  <c r="Q25" i="3"/>
  <c r="BQ15" i="4"/>
  <c r="BQ16" i="4" s="1"/>
  <c r="BQ18" i="4" s="1"/>
  <c r="R8" i="2"/>
  <c r="R9" i="2" s="1"/>
  <c r="BQ55" i="4"/>
  <c r="BQ56" i="4" s="1"/>
  <c r="BR50" i="4"/>
  <c r="BQ42" i="4"/>
  <c r="BQ43" i="4" s="1"/>
  <c r="BQ45" i="4" s="1"/>
  <c r="Q21" i="2"/>
  <c r="Q22" i="2" s="1"/>
  <c r="BQ24" i="4"/>
  <c r="BQ25" i="4" s="1"/>
  <c r="BQ27" i="4" s="1"/>
  <c r="BQ33" i="4"/>
  <c r="BQ34" i="4" s="1"/>
  <c r="BQ36" i="4" s="1"/>
  <c r="Q30" i="2" l="1"/>
  <c r="Q31" i="2" s="1"/>
  <c r="Q32" i="2" s="1"/>
  <c r="BQ37" i="4"/>
  <c r="BQ38" i="4" s="1"/>
  <c r="BR32" i="4"/>
  <c r="BR23" i="4"/>
  <c r="BQ28" i="4"/>
  <c r="BQ29" i="4" s="1"/>
  <c r="BQ19" i="4"/>
  <c r="BQ20" i="4" s="1"/>
  <c r="BR14" i="4"/>
  <c r="Q23" i="2"/>
  <c r="Q24" i="2" s="1"/>
  <c r="R17" i="2"/>
  <c r="BQ6" i="4"/>
  <c r="BQ7" i="4" s="1"/>
  <c r="BQ9" i="4" s="1"/>
  <c r="BR51" i="4"/>
  <c r="BR52" i="4" s="1"/>
  <c r="BR54" i="4" s="1"/>
  <c r="Q26" i="3"/>
  <c r="Q27" i="3" s="1"/>
  <c r="P48" i="3"/>
  <c r="BQ60" i="4"/>
  <c r="BQ61" i="4" s="1"/>
  <c r="BQ63" i="4" s="1"/>
  <c r="BR41" i="4"/>
  <c r="BQ46" i="4"/>
  <c r="BQ47" i="4" s="1"/>
  <c r="P41" i="3"/>
  <c r="P42" i="3" s="1"/>
  <c r="Q35" i="3"/>
  <c r="BR59" i="4" l="1"/>
  <c r="BQ64" i="4"/>
  <c r="BQ65" i="4" s="1"/>
  <c r="Q33" i="2"/>
  <c r="Q34" i="2" s="1"/>
  <c r="R27" i="2"/>
  <c r="BR55" i="4"/>
  <c r="BR56" i="4" s="1"/>
  <c r="BS50" i="4"/>
  <c r="BQ10" i="4"/>
  <c r="BQ11" i="4" s="1"/>
  <c r="BR5" i="4"/>
  <c r="BR15" i="4"/>
  <c r="BR16" i="4" s="1"/>
  <c r="BR18" i="4" s="1"/>
  <c r="P49" i="3"/>
  <c r="P50" i="3" s="1"/>
  <c r="BR33" i="4"/>
  <c r="BR34" i="4" s="1"/>
  <c r="BR36" i="4" s="1"/>
  <c r="Q36" i="3"/>
  <c r="Q37" i="3" s="1"/>
  <c r="BR42" i="4"/>
  <c r="BR43" i="4" s="1"/>
  <c r="BR45" i="4" s="1"/>
  <c r="Q40" i="2"/>
  <c r="R18" i="2"/>
  <c r="R19" i="2" s="1"/>
  <c r="BR24" i="4"/>
  <c r="BR25" i="4" s="1"/>
  <c r="BR27" i="4" s="1"/>
  <c r="P58" i="3" l="1"/>
  <c r="P59" i="3" s="1"/>
  <c r="P60" i="3" s="1"/>
  <c r="BS41" i="4"/>
  <c r="BR46" i="4"/>
  <c r="BR47" i="4" s="1"/>
  <c r="BR19" i="4"/>
  <c r="BR20" i="4" s="1"/>
  <c r="BS14" i="4"/>
  <c r="BS32" i="4"/>
  <c r="BR37" i="4"/>
  <c r="BR38" i="4" s="1"/>
  <c r="BR60" i="4"/>
  <c r="BR61" i="4" s="1"/>
  <c r="BR63" i="4" s="1"/>
  <c r="BR6" i="4"/>
  <c r="BR7" i="4" s="1"/>
  <c r="BR9" i="4" s="1"/>
  <c r="R28" i="2"/>
  <c r="R29" i="2" s="1"/>
  <c r="BS23" i="4"/>
  <c r="BR28" i="4"/>
  <c r="BR29" i="4" s="1"/>
  <c r="Q41" i="2"/>
  <c r="Q42" i="2" s="1"/>
  <c r="P51" i="3"/>
  <c r="P52" i="3" s="1"/>
  <c r="Q45" i="3"/>
  <c r="BS51" i="4"/>
  <c r="BS52" i="4" s="1"/>
  <c r="BS54" i="4" s="1"/>
  <c r="P68" i="3" l="1"/>
  <c r="P69" i="3" s="1"/>
  <c r="P70" i="3" s="1"/>
  <c r="P71" i="3" s="1"/>
  <c r="P72" i="3" s="1"/>
  <c r="Q50" i="2"/>
  <c r="Q51" i="2" s="1"/>
  <c r="BS5" i="4"/>
  <c r="BR10" i="4"/>
  <c r="BR11" i="4" s="1"/>
  <c r="BT50" i="4"/>
  <c r="BS55" i="4"/>
  <c r="BS56" i="4" s="1"/>
  <c r="BS33" i="4"/>
  <c r="BS34" i="4" s="1"/>
  <c r="BS36" i="4" s="1"/>
  <c r="BS15" i="4"/>
  <c r="BS16" i="4" s="1"/>
  <c r="BS18" i="4" s="1"/>
  <c r="Q43" i="2"/>
  <c r="Q44" i="2" s="1"/>
  <c r="R37" i="2"/>
  <c r="P61" i="3"/>
  <c r="P62" i="3" s="1"/>
  <c r="Q55" i="3"/>
  <c r="Q46" i="3"/>
  <c r="Q47" i="3" s="1"/>
  <c r="BR64" i="4"/>
  <c r="BR65" i="4" s="1"/>
  <c r="BS59" i="4"/>
  <c r="BS24" i="4"/>
  <c r="BS25" i="4" s="1"/>
  <c r="BS27" i="4" s="1"/>
  <c r="BS42" i="4"/>
  <c r="BS43" i="4" s="1"/>
  <c r="BS45" i="4" s="1"/>
  <c r="Q65" i="3" l="1"/>
  <c r="Q66" i="3" s="1"/>
  <c r="Q67" i="3" s="1"/>
  <c r="Q52" i="2"/>
  <c r="R47" i="2" s="1"/>
  <c r="Q60" i="2"/>
  <c r="Q61" i="2" s="1"/>
  <c r="Q62" i="2" s="1"/>
  <c r="BT41" i="4"/>
  <c r="BS46" i="4"/>
  <c r="BS47" i="4" s="1"/>
  <c r="BT14" i="4"/>
  <c r="BS19" i="4"/>
  <c r="BS20" i="4" s="1"/>
  <c r="BS37" i="4"/>
  <c r="BS38" i="4" s="1"/>
  <c r="BT32" i="4"/>
  <c r="BT23" i="4"/>
  <c r="BS28" i="4"/>
  <c r="BS29" i="4" s="1"/>
  <c r="BS60" i="4"/>
  <c r="BS61" i="4" s="1"/>
  <c r="BS63" i="4" s="1"/>
  <c r="Q56" i="3"/>
  <c r="Q57" i="3" s="1"/>
  <c r="BT51" i="4"/>
  <c r="BT52" i="4" s="1"/>
  <c r="BT54" i="4" s="1"/>
  <c r="R38" i="2"/>
  <c r="R39" i="2" s="1"/>
  <c r="BS6" i="4"/>
  <c r="BS7" i="4" s="1"/>
  <c r="BS9" i="4" s="1"/>
  <c r="Q8" i="3" l="1"/>
  <c r="Q9" i="3" s="1"/>
  <c r="Q10" i="3" s="1"/>
  <c r="Q53" i="2"/>
  <c r="Q54" i="2" s="1"/>
  <c r="Q70" i="2"/>
  <c r="Q71" i="2" s="1"/>
  <c r="Q72" i="2" s="1"/>
  <c r="Q73" i="2" s="1"/>
  <c r="Q74" i="2" s="1"/>
  <c r="BU50" i="4"/>
  <c r="BT55" i="4"/>
  <c r="BT56" i="4" s="1"/>
  <c r="BT59" i="4"/>
  <c r="BS64" i="4"/>
  <c r="BS65" i="4" s="1"/>
  <c r="BS10" i="4"/>
  <c r="BS11" i="4" s="1"/>
  <c r="BT5" i="4"/>
  <c r="BT24" i="4"/>
  <c r="BT25" i="4" s="1"/>
  <c r="BT27" i="4" s="1"/>
  <c r="BT15" i="4"/>
  <c r="BT16" i="4" s="1"/>
  <c r="BT18" i="4" s="1"/>
  <c r="R48" i="2"/>
  <c r="R49" i="2" s="1"/>
  <c r="Q63" i="2"/>
  <c r="Q64" i="2" s="1"/>
  <c r="R57" i="2"/>
  <c r="BT33" i="4"/>
  <c r="BT34" i="4" s="1"/>
  <c r="BT36" i="4" s="1"/>
  <c r="BT42" i="4"/>
  <c r="BT43" i="4" s="1"/>
  <c r="BT45" i="4" s="1"/>
  <c r="R67" i="2" l="1"/>
  <c r="R68" i="2" s="1"/>
  <c r="R69" i="2" s="1"/>
  <c r="Q18" i="3"/>
  <c r="Q19" i="3" s="1"/>
  <c r="Q20" i="3" s="1"/>
  <c r="BU14" i="4"/>
  <c r="BT19" i="4"/>
  <c r="BT20" i="4" s="1"/>
  <c r="BT28" i="4"/>
  <c r="BT29" i="4" s="1"/>
  <c r="BU23" i="4"/>
  <c r="BU32" i="4"/>
  <c r="BT37" i="4"/>
  <c r="BT38" i="4" s="1"/>
  <c r="BT6" i="4"/>
  <c r="BT7" i="4" s="1"/>
  <c r="BT9" i="4" s="1"/>
  <c r="BT46" i="4"/>
  <c r="BT47" i="4" s="1"/>
  <c r="BU41" i="4"/>
  <c r="Q11" i="3"/>
  <c r="Q12" i="3" s="1"/>
  <c r="R5" i="3"/>
  <c r="R58" i="2"/>
  <c r="R59" i="2" s="1"/>
  <c r="BT60" i="4"/>
  <c r="BT61" i="4" s="1"/>
  <c r="BT63" i="4" s="1"/>
  <c r="BU51" i="4"/>
  <c r="BU52" i="4" s="1"/>
  <c r="BU54" i="4" s="1"/>
  <c r="R10" i="2" l="1"/>
  <c r="R11" i="2" s="1"/>
  <c r="R12" i="2" s="1"/>
  <c r="Q28" i="3"/>
  <c r="Q29" i="3" s="1"/>
  <c r="Q30" i="3" s="1"/>
  <c r="BT10" i="4"/>
  <c r="BT11" i="4" s="1"/>
  <c r="BU5" i="4"/>
  <c r="BV50" i="4"/>
  <c r="BU55" i="4"/>
  <c r="BU56" i="4" s="1"/>
  <c r="BU59" i="4"/>
  <c r="BT64" i="4"/>
  <c r="BT65" i="4" s="1"/>
  <c r="BU24" i="4"/>
  <c r="BU25" i="4" s="1"/>
  <c r="BU27" i="4" s="1"/>
  <c r="Q21" i="3"/>
  <c r="Q22" i="3" s="1"/>
  <c r="R15" i="3"/>
  <c r="R6" i="3"/>
  <c r="R7" i="3" s="1"/>
  <c r="BU42" i="4"/>
  <c r="BU43" i="4" s="1"/>
  <c r="BU45" i="4" s="1"/>
  <c r="BU33" i="4"/>
  <c r="BU34" i="4" s="1"/>
  <c r="BU36" i="4" s="1"/>
  <c r="BU15" i="4"/>
  <c r="BU16" i="4" s="1"/>
  <c r="BU18" i="4" s="1"/>
  <c r="R20" i="2" l="1"/>
  <c r="R21" i="2" s="1"/>
  <c r="R22" i="2" s="1"/>
  <c r="BU46" i="4"/>
  <c r="BU47" i="4" s="1"/>
  <c r="BV41" i="4"/>
  <c r="BV23" i="4"/>
  <c r="BU28" i="4"/>
  <c r="BU29" i="4" s="1"/>
  <c r="BU19" i="4"/>
  <c r="BU20" i="4" s="1"/>
  <c r="BV14" i="4"/>
  <c r="R13" i="2"/>
  <c r="R14" i="2" s="1"/>
  <c r="S7" i="2"/>
  <c r="R16" i="3"/>
  <c r="R17" i="3" s="1"/>
  <c r="Q38" i="3"/>
  <c r="BV51" i="4"/>
  <c r="BV52" i="4" s="1"/>
  <c r="BV54" i="4" s="1"/>
  <c r="Q31" i="3"/>
  <c r="Q32" i="3" s="1"/>
  <c r="R25" i="3"/>
  <c r="BU6" i="4"/>
  <c r="BU7" i="4" s="1"/>
  <c r="BU9" i="4" s="1"/>
  <c r="BU37" i="4"/>
  <c r="BU38" i="4" s="1"/>
  <c r="BV32" i="4"/>
  <c r="BU60" i="4"/>
  <c r="BU61" i="4" s="1"/>
  <c r="BU63" i="4" s="1"/>
  <c r="R30" i="2" l="1"/>
  <c r="R31" i="2" s="1"/>
  <c r="R32" i="2" s="1"/>
  <c r="BU64" i="4"/>
  <c r="BU65" i="4" s="1"/>
  <c r="BV59" i="4"/>
  <c r="BU10" i="4"/>
  <c r="BU11" i="4" s="1"/>
  <c r="BV5" i="4"/>
  <c r="S8" i="2"/>
  <c r="S9" i="2" s="1"/>
  <c r="BV33" i="4"/>
  <c r="BV34" i="4" s="1"/>
  <c r="BV36" i="4" s="1"/>
  <c r="R26" i="3"/>
  <c r="R27" i="3" s="1"/>
  <c r="Q39" i="3"/>
  <c r="Q40" i="3" s="1"/>
  <c r="BV24" i="4"/>
  <c r="BV25" i="4" s="1"/>
  <c r="BV27" i="4" s="1"/>
  <c r="R23" i="2"/>
  <c r="R24" i="2" s="1"/>
  <c r="S17" i="2"/>
  <c r="BV15" i="4"/>
  <c r="BV16" i="4" s="1"/>
  <c r="BV18" i="4" s="1"/>
  <c r="BV42" i="4"/>
  <c r="BV43" i="4" s="1"/>
  <c r="BV45" i="4" s="1"/>
  <c r="BV55" i="4"/>
  <c r="BV56" i="4" s="1"/>
  <c r="BW50" i="4"/>
  <c r="Q48" i="3" l="1"/>
  <c r="Q49" i="3" s="1"/>
  <c r="BW14" i="4"/>
  <c r="BV19" i="4"/>
  <c r="BV20" i="4" s="1"/>
  <c r="BW32" i="4"/>
  <c r="BV37" i="4"/>
  <c r="BV38" i="4" s="1"/>
  <c r="BV6" i="4"/>
  <c r="BV7" i="4" s="1"/>
  <c r="BV9" i="4" s="1"/>
  <c r="Q41" i="3"/>
  <c r="Q42" i="3" s="1"/>
  <c r="R35" i="3"/>
  <c r="BV28" i="4"/>
  <c r="BV29" i="4" s="1"/>
  <c r="BW23" i="4"/>
  <c r="S18" i="2"/>
  <c r="S19" i="2" s="1"/>
  <c r="BW51" i="4"/>
  <c r="BW52" i="4" s="1"/>
  <c r="BW54" i="4" s="1"/>
  <c r="R40" i="2"/>
  <c r="R33" i="2"/>
  <c r="R34" i="2" s="1"/>
  <c r="S27" i="2"/>
  <c r="BV46" i="4"/>
  <c r="BV47" i="4" s="1"/>
  <c r="BW41" i="4"/>
  <c r="BV60" i="4"/>
  <c r="BV61" i="4" s="1"/>
  <c r="BV63" i="4" s="1"/>
  <c r="Q50" i="3" l="1"/>
  <c r="Q51" i="3" s="1"/>
  <c r="Q52" i="3" s="1"/>
  <c r="Q58" i="3"/>
  <c r="Q59" i="3" s="1"/>
  <c r="Q60" i="3" s="1"/>
  <c r="BW59" i="4"/>
  <c r="BV64" i="4"/>
  <c r="BV65" i="4" s="1"/>
  <c r="BW5" i="4"/>
  <c r="BV10" i="4"/>
  <c r="BV11" i="4" s="1"/>
  <c r="S28" i="2"/>
  <c r="S29" i="2" s="1"/>
  <c r="BW15" i="4"/>
  <c r="BW16" i="4" s="1"/>
  <c r="BW18" i="4" s="1"/>
  <c r="R36" i="3"/>
  <c r="R37" i="3" s="1"/>
  <c r="R41" i="2"/>
  <c r="R42" i="2" s="1"/>
  <c r="BW33" i="4"/>
  <c r="BW34" i="4" s="1"/>
  <c r="BW36" i="4" s="1"/>
  <c r="BW42" i="4"/>
  <c r="BW43" i="4" s="1"/>
  <c r="BW45" i="4" s="1"/>
  <c r="BW55" i="4"/>
  <c r="BW56" i="4" s="1"/>
  <c r="BX50" i="4"/>
  <c r="BW24" i="4"/>
  <c r="BW25" i="4" s="1"/>
  <c r="BW27" i="4" s="1"/>
  <c r="R45" i="3" l="1"/>
  <c r="R46" i="3" s="1"/>
  <c r="R47" i="3" s="1"/>
  <c r="Q68" i="3"/>
  <c r="Q69" i="3" s="1"/>
  <c r="Q70" i="3" s="1"/>
  <c r="R65" i="3" s="1"/>
  <c r="BW28" i="4"/>
  <c r="BW29" i="4" s="1"/>
  <c r="BX23" i="4"/>
  <c r="BW46" i="4"/>
  <c r="BW47" i="4" s="1"/>
  <c r="BX41" i="4"/>
  <c r="BX32" i="4"/>
  <c r="BW37" i="4"/>
  <c r="BW38" i="4" s="1"/>
  <c r="R43" i="2"/>
  <c r="R44" i="2" s="1"/>
  <c r="S37" i="2"/>
  <c r="Q61" i="3"/>
  <c r="Q62" i="3" s="1"/>
  <c r="R55" i="3"/>
  <c r="BW6" i="4"/>
  <c r="BW7" i="4" s="1"/>
  <c r="BW9" i="4" s="1"/>
  <c r="BX14" i="4"/>
  <c r="BW19" i="4"/>
  <c r="BW20" i="4" s="1"/>
  <c r="BX51" i="4"/>
  <c r="BX52" i="4" s="1"/>
  <c r="BX54" i="4" s="1"/>
  <c r="R50" i="2"/>
  <c r="BW60" i="4"/>
  <c r="BW61" i="4" s="1"/>
  <c r="BW63" i="4" s="1"/>
  <c r="Q71" i="3" l="1"/>
  <c r="Q72" i="3" s="1"/>
  <c r="BY50" i="4"/>
  <c r="BX55" i="4"/>
  <c r="BX56" i="4" s="1"/>
  <c r="BX59" i="4"/>
  <c r="BW64" i="4"/>
  <c r="BW65" i="4" s="1"/>
  <c r="R51" i="2"/>
  <c r="R52" i="2" s="1"/>
  <c r="BX15" i="4"/>
  <c r="BX16" i="4" s="1"/>
  <c r="BX18" i="4" s="1"/>
  <c r="BW10" i="4"/>
  <c r="BW11" i="4" s="1"/>
  <c r="BX5" i="4"/>
  <c r="S38" i="2"/>
  <c r="S39" i="2" s="1"/>
  <c r="BX42" i="4"/>
  <c r="BX43" i="4" s="1"/>
  <c r="BX45" i="4" s="1"/>
  <c r="R66" i="3"/>
  <c r="R67" i="3" s="1"/>
  <c r="R8" i="3"/>
  <c r="R56" i="3"/>
  <c r="R57" i="3" s="1"/>
  <c r="BX24" i="4"/>
  <c r="BX25" i="4" s="1"/>
  <c r="BX27" i="4" s="1"/>
  <c r="BX33" i="4"/>
  <c r="BX34" i="4" s="1"/>
  <c r="BX36" i="4" s="1"/>
  <c r="BY23" i="4" l="1"/>
  <c r="BX28" i="4"/>
  <c r="BX29" i="4" s="1"/>
  <c r="BX37" i="4"/>
  <c r="BX38" i="4" s="1"/>
  <c r="BY32" i="4"/>
  <c r="R53" i="2"/>
  <c r="R54" i="2" s="1"/>
  <c r="S47" i="2"/>
  <c r="R9" i="3"/>
  <c r="R10" i="3" s="1"/>
  <c r="BY14" i="4"/>
  <c r="BX19" i="4"/>
  <c r="BX20" i="4" s="1"/>
  <c r="BX60" i="4"/>
  <c r="BX61" i="4" s="1"/>
  <c r="BX63" i="4" s="1"/>
  <c r="BY41" i="4"/>
  <c r="BX46" i="4"/>
  <c r="BX47" i="4" s="1"/>
  <c r="BX6" i="4"/>
  <c r="BX7" i="4" s="1"/>
  <c r="BX9" i="4" s="1"/>
  <c r="R60" i="2"/>
  <c r="BY51" i="4"/>
  <c r="BY52" i="4" s="1"/>
  <c r="BY54" i="4" s="1"/>
  <c r="R18" i="3" l="1"/>
  <c r="R19" i="3" s="1"/>
  <c r="R20" i="3" s="1"/>
  <c r="BY59" i="4"/>
  <c r="BX64" i="4"/>
  <c r="BX65" i="4" s="1"/>
  <c r="BY55" i="4"/>
  <c r="BY56" i="4" s="1"/>
  <c r="BZ50" i="4"/>
  <c r="BY5" i="4"/>
  <c r="BX10" i="4"/>
  <c r="BX11" i="4" s="1"/>
  <c r="BY15" i="4"/>
  <c r="BY16" i="4" s="1"/>
  <c r="BY18" i="4" s="1"/>
  <c r="BY33" i="4"/>
  <c r="BY34" i="4" s="1"/>
  <c r="BY36" i="4" s="1"/>
  <c r="BY42" i="4"/>
  <c r="BY43" i="4" s="1"/>
  <c r="BY45" i="4" s="1"/>
  <c r="R61" i="2"/>
  <c r="R62" i="2" s="1"/>
  <c r="R11" i="3"/>
  <c r="R12" i="3" s="1"/>
  <c r="S5" i="3"/>
  <c r="S48" i="2"/>
  <c r="S49" i="2" s="1"/>
  <c r="BY24" i="4"/>
  <c r="BY25" i="4" s="1"/>
  <c r="BY27" i="4" s="1"/>
  <c r="R28" i="3" l="1"/>
  <c r="R29" i="3" s="1"/>
  <c r="R30" i="3" s="1"/>
  <c r="R70" i="2"/>
  <c r="R71" i="2" s="1"/>
  <c r="R72" i="2" s="1"/>
  <c r="R73" i="2" s="1"/>
  <c r="R74" i="2" s="1"/>
  <c r="BZ23" i="4"/>
  <c r="BY28" i="4"/>
  <c r="BY29" i="4" s="1"/>
  <c r="BY46" i="4"/>
  <c r="BY47" i="4" s="1"/>
  <c r="BZ41" i="4"/>
  <c r="R63" i="2"/>
  <c r="R64" i="2" s="1"/>
  <c r="S57" i="2"/>
  <c r="BZ51" i="4"/>
  <c r="BZ52" i="4" s="1"/>
  <c r="BZ54" i="4" s="1"/>
  <c r="BY37" i="4"/>
  <c r="BY38" i="4" s="1"/>
  <c r="BZ32" i="4"/>
  <c r="BY19" i="4"/>
  <c r="BY20" i="4" s="1"/>
  <c r="BZ14" i="4"/>
  <c r="S6" i="3"/>
  <c r="S7" i="3" s="1"/>
  <c r="R21" i="3"/>
  <c r="R22" i="3" s="1"/>
  <c r="S15" i="3"/>
  <c r="BY6" i="4"/>
  <c r="BY7" i="4" s="1"/>
  <c r="BY9" i="4" s="1"/>
  <c r="BY60" i="4"/>
  <c r="BY61" i="4" s="1"/>
  <c r="BY63" i="4" s="1"/>
  <c r="S67" i="2" l="1"/>
  <c r="S68" i="2" s="1"/>
  <c r="S69" i="2" s="1"/>
  <c r="BZ5" i="4"/>
  <c r="BY10" i="4"/>
  <c r="BY11" i="4" s="1"/>
  <c r="BZ42" i="4"/>
  <c r="BZ43" i="4" s="1"/>
  <c r="BZ45" i="4" s="1"/>
  <c r="S16" i="3"/>
  <c r="S17" i="3" s="1"/>
  <c r="BZ55" i="4"/>
  <c r="BZ56" i="4" s="1"/>
  <c r="CA50" i="4"/>
  <c r="R31" i="3"/>
  <c r="R32" i="3" s="1"/>
  <c r="S25" i="3"/>
  <c r="BY64" i="4"/>
  <c r="BY65" i="4" s="1"/>
  <c r="BZ59" i="4"/>
  <c r="BZ15" i="4"/>
  <c r="BZ16" i="4" s="1"/>
  <c r="BZ18" i="4" s="1"/>
  <c r="BZ33" i="4"/>
  <c r="BZ34" i="4" s="1"/>
  <c r="BZ36" i="4" s="1"/>
  <c r="R38" i="3"/>
  <c r="S58" i="2"/>
  <c r="S59" i="2" s="1"/>
  <c r="BZ24" i="4"/>
  <c r="BZ25" i="4" s="1"/>
  <c r="BZ27" i="4" s="1"/>
  <c r="S10" i="2" l="1"/>
  <c r="S11" i="2" s="1"/>
  <c r="S12" i="2" s="1"/>
  <c r="CA14" i="4"/>
  <c r="BZ19" i="4"/>
  <c r="BZ20" i="4" s="1"/>
  <c r="CA23" i="4"/>
  <c r="BZ28" i="4"/>
  <c r="BZ29" i="4" s="1"/>
  <c r="BZ46" i="4"/>
  <c r="BZ47" i="4" s="1"/>
  <c r="CA41" i="4"/>
  <c r="BZ37" i="4"/>
  <c r="BZ38" i="4" s="1"/>
  <c r="CA32" i="4"/>
  <c r="S26" i="3"/>
  <c r="S27" i="3" s="1"/>
  <c r="BZ6" i="4"/>
  <c r="BZ7" i="4" s="1"/>
  <c r="BZ9" i="4" s="1"/>
  <c r="BZ60" i="4"/>
  <c r="BZ61" i="4" s="1"/>
  <c r="BZ63" i="4" s="1"/>
  <c r="CA51" i="4"/>
  <c r="CA52" i="4" s="1"/>
  <c r="CA54" i="4" s="1"/>
  <c r="R39" i="3"/>
  <c r="R40" i="3" s="1"/>
  <c r="S20" i="2" l="1"/>
  <c r="S21" i="2" s="1"/>
  <c r="S22" i="2" s="1"/>
  <c r="CA59" i="4"/>
  <c r="BZ64" i="4"/>
  <c r="BZ65" i="4" s="1"/>
  <c r="R41" i="3"/>
  <c r="R42" i="3" s="1"/>
  <c r="S35" i="3"/>
  <c r="S13" i="2"/>
  <c r="S14" i="2" s="1"/>
  <c r="T7" i="2"/>
  <c r="CA24" i="4"/>
  <c r="CA25" i="4" s="1"/>
  <c r="CA27" i="4" s="1"/>
  <c r="CA5" i="4"/>
  <c r="BZ10" i="4"/>
  <c r="BZ11" i="4" s="1"/>
  <c r="CA42" i="4"/>
  <c r="CA43" i="4" s="1"/>
  <c r="CA45" i="4" s="1"/>
  <c r="CA33" i="4"/>
  <c r="CA34" i="4" s="1"/>
  <c r="CA36" i="4" s="1"/>
  <c r="CB50" i="4"/>
  <c r="CA55" i="4"/>
  <c r="CA56" i="4" s="1"/>
  <c r="R48" i="3"/>
  <c r="CA15" i="4"/>
  <c r="CA16" i="4" s="1"/>
  <c r="CA18" i="4" s="1"/>
  <c r="CB14" i="4" l="1"/>
  <c r="CA19" i="4"/>
  <c r="CA20" i="4" s="1"/>
  <c r="CB51" i="4"/>
  <c r="CB52" i="4" s="1"/>
  <c r="CB54" i="4" s="1"/>
  <c r="S36" i="3"/>
  <c r="S37" i="3" s="1"/>
  <c r="CA6" i="4"/>
  <c r="CA7" i="4" s="1"/>
  <c r="CA9" i="4" s="1"/>
  <c r="CB41" i="4"/>
  <c r="CA46" i="4"/>
  <c r="CA47" i="4" s="1"/>
  <c r="S23" i="2"/>
  <c r="S24" i="2" s="1"/>
  <c r="T17" i="2"/>
  <c r="R49" i="3"/>
  <c r="R50" i="3" s="1"/>
  <c r="CB32" i="4"/>
  <c r="CA37" i="4"/>
  <c r="CA38" i="4" s="1"/>
  <c r="CB23" i="4"/>
  <c r="CA28" i="4"/>
  <c r="CA29" i="4" s="1"/>
  <c r="S30" i="2"/>
  <c r="T8" i="2"/>
  <c r="T9" i="2" s="1"/>
  <c r="CA60" i="4"/>
  <c r="CA61" i="4" s="1"/>
  <c r="CA63" i="4" s="1"/>
  <c r="R58" i="3" l="1"/>
  <c r="R59" i="3" s="1"/>
  <c r="R60" i="3" s="1"/>
  <c r="CA64" i="4"/>
  <c r="CA65" i="4" s="1"/>
  <c r="CB59" i="4"/>
  <c r="CC50" i="4"/>
  <c r="CB55" i="4"/>
  <c r="CB56" i="4" s="1"/>
  <c r="CB5" i="4"/>
  <c r="CA10" i="4"/>
  <c r="CA11" i="4" s="1"/>
  <c r="S31" i="2"/>
  <c r="S32" i="2" s="1"/>
  <c r="CB33" i="4"/>
  <c r="CB34" i="4" s="1"/>
  <c r="CB36" i="4" s="1"/>
  <c r="T18" i="2"/>
  <c r="T19" i="2" s="1"/>
  <c r="CB24" i="4"/>
  <c r="CB25" i="4" s="1"/>
  <c r="CB27" i="4" s="1"/>
  <c r="R51" i="3"/>
  <c r="R52" i="3" s="1"/>
  <c r="S45" i="3"/>
  <c r="CB42" i="4"/>
  <c r="CB43" i="4" s="1"/>
  <c r="CB45" i="4" s="1"/>
  <c r="CB15" i="4"/>
  <c r="CB16" i="4" s="1"/>
  <c r="CB18" i="4" s="1"/>
  <c r="S40" i="2" l="1"/>
  <c r="S41" i="2" s="1"/>
  <c r="S42" i="2" s="1"/>
  <c r="R68" i="3"/>
  <c r="R69" i="3" s="1"/>
  <c r="R70" i="3" s="1"/>
  <c r="R71" i="3" s="1"/>
  <c r="R72" i="3" s="1"/>
  <c r="CB46" i="4"/>
  <c r="CB47" i="4" s="1"/>
  <c r="CC41" i="4"/>
  <c r="S46" i="3"/>
  <c r="S47" i="3" s="1"/>
  <c r="R61" i="3"/>
  <c r="R62" i="3" s="1"/>
  <c r="S55" i="3"/>
  <c r="CB6" i="4"/>
  <c r="CB7" i="4" s="1"/>
  <c r="CB9" i="4" s="1"/>
  <c r="CC23" i="4"/>
  <c r="CB28" i="4"/>
  <c r="CB29" i="4" s="1"/>
  <c r="CB19" i="4"/>
  <c r="CB20" i="4" s="1"/>
  <c r="CC14" i="4"/>
  <c r="CB60" i="4"/>
  <c r="CB61" i="4" s="1"/>
  <c r="CB63" i="4" s="1"/>
  <c r="CC32" i="4"/>
  <c r="CB37" i="4"/>
  <c r="CB38" i="4" s="1"/>
  <c r="S33" i="2"/>
  <c r="S34" i="2" s="1"/>
  <c r="T27" i="2"/>
  <c r="CC51" i="4"/>
  <c r="CC52" i="4" s="1"/>
  <c r="CC54" i="4" s="1"/>
  <c r="S65" i="3" l="1"/>
  <c r="S66" i="3" s="1"/>
  <c r="S67" i="3" s="1"/>
  <c r="S50" i="2"/>
  <c r="S51" i="2" s="1"/>
  <c r="S52" i="2" s="1"/>
  <c r="CC55" i="4"/>
  <c r="CC56" i="4" s="1"/>
  <c r="CD50" i="4"/>
  <c r="S8" i="3"/>
  <c r="S43" i="2"/>
  <c r="S44" i="2" s="1"/>
  <c r="T37" i="2"/>
  <c r="CC15" i="4"/>
  <c r="CC16" i="4" s="1"/>
  <c r="CC18" i="4" s="1"/>
  <c r="CC42" i="4"/>
  <c r="CC43" i="4" s="1"/>
  <c r="CC45" i="4" s="1"/>
  <c r="CC33" i="4"/>
  <c r="CC34" i="4" s="1"/>
  <c r="CC36" i="4" s="1"/>
  <c r="S56" i="3"/>
  <c r="S57" i="3" s="1"/>
  <c r="CC59" i="4"/>
  <c r="CB64" i="4"/>
  <c r="CB65" i="4" s="1"/>
  <c r="CC24" i="4"/>
  <c r="CC25" i="4" s="1"/>
  <c r="CC27" i="4" s="1"/>
  <c r="T28" i="2"/>
  <c r="T29" i="2" s="1"/>
  <c r="CB10" i="4"/>
  <c r="CB11" i="4" s="1"/>
  <c r="CC5" i="4"/>
  <c r="S60" i="2" l="1"/>
  <c r="S61" i="2" s="1"/>
  <c r="S62" i="2" s="1"/>
  <c r="CD14" i="4"/>
  <c r="CC19" i="4"/>
  <c r="CC20" i="4" s="1"/>
  <c r="CC37" i="4"/>
  <c r="CC38" i="4" s="1"/>
  <c r="CD32" i="4"/>
  <c r="CC28" i="4"/>
  <c r="CC29" i="4" s="1"/>
  <c r="CD23" i="4"/>
  <c r="CC46" i="4"/>
  <c r="CC47" i="4" s="1"/>
  <c r="CD41" i="4"/>
  <c r="CC6" i="4"/>
  <c r="CC7" i="4" s="1"/>
  <c r="CC9" i="4" s="1"/>
  <c r="S53" i="2"/>
  <c r="S54" i="2" s="1"/>
  <c r="T47" i="2"/>
  <c r="T38" i="2"/>
  <c r="T39" i="2" s="1"/>
  <c r="S9" i="3"/>
  <c r="S10" i="3" s="1"/>
  <c r="CD51" i="4"/>
  <c r="CD52" i="4" s="1"/>
  <c r="CD54" i="4" s="1"/>
  <c r="CC60" i="4"/>
  <c r="CC61" i="4" s="1"/>
  <c r="CC63" i="4" s="1"/>
  <c r="S70" i="2" l="1"/>
  <c r="S71" i="2" s="1"/>
  <c r="S72" i="2" s="1"/>
  <c r="S73" i="2" s="1"/>
  <c r="S74" i="2" s="1"/>
  <c r="S18" i="3"/>
  <c r="S19" i="3" s="1"/>
  <c r="S20" i="3" s="1"/>
  <c r="CD59" i="4"/>
  <c r="CC64" i="4"/>
  <c r="CC65" i="4" s="1"/>
  <c r="CD55" i="4"/>
  <c r="CD56" i="4" s="1"/>
  <c r="CE50" i="4"/>
  <c r="CD33" i="4"/>
  <c r="CD34" i="4" s="1"/>
  <c r="CD36" i="4" s="1"/>
  <c r="T48" i="2"/>
  <c r="T49" i="2" s="1"/>
  <c r="CD5" i="4"/>
  <c r="CC10" i="4"/>
  <c r="CC11" i="4" s="1"/>
  <c r="CD24" i="4"/>
  <c r="CD25" i="4" s="1"/>
  <c r="CD27" i="4" s="1"/>
  <c r="CD42" i="4"/>
  <c r="CD43" i="4" s="1"/>
  <c r="CD45" i="4" s="1"/>
  <c r="S63" i="2"/>
  <c r="S64" i="2" s="1"/>
  <c r="T57" i="2"/>
  <c r="S11" i="3"/>
  <c r="S12" i="3" s="1"/>
  <c r="T5" i="3"/>
  <c r="CD15" i="4"/>
  <c r="CD16" i="4" s="1"/>
  <c r="CD18" i="4" s="1"/>
  <c r="T67" i="2" l="1"/>
  <c r="T10" i="2" s="1"/>
  <c r="S28" i="3"/>
  <c r="CE41" i="4"/>
  <c r="CD46" i="4"/>
  <c r="CD47" i="4" s="1"/>
  <c r="CE14" i="4"/>
  <c r="CD19" i="4"/>
  <c r="CD20" i="4" s="1"/>
  <c r="T58" i="2"/>
  <c r="T59" i="2" s="1"/>
  <c r="CD6" i="4"/>
  <c r="CD7" i="4" s="1"/>
  <c r="CD9" i="4" s="1"/>
  <c r="CE23" i="4"/>
  <c r="CD28" i="4"/>
  <c r="CD29" i="4" s="1"/>
  <c r="CE32" i="4"/>
  <c r="CD37" i="4"/>
  <c r="CD38" i="4" s="1"/>
  <c r="CE51" i="4"/>
  <c r="CE52" i="4" s="1"/>
  <c r="CE54" i="4" s="1"/>
  <c r="S29" i="3"/>
  <c r="S30" i="3" s="1"/>
  <c r="T6" i="3"/>
  <c r="T7" i="3" s="1"/>
  <c r="S21" i="3"/>
  <c r="S22" i="3" s="1"/>
  <c r="T15" i="3"/>
  <c r="CD60" i="4"/>
  <c r="CD61" i="4" s="1"/>
  <c r="CD63" i="4" s="1"/>
  <c r="T68" i="2" l="1"/>
  <c r="T69" i="2" s="1"/>
  <c r="S38" i="3"/>
  <c r="S39" i="3" s="1"/>
  <c r="S40" i="3" s="1"/>
  <c r="CE5" i="4"/>
  <c r="CD10" i="4"/>
  <c r="CD11" i="4" s="1"/>
  <c r="CF50" i="4"/>
  <c r="CE55" i="4"/>
  <c r="CE56" i="4" s="1"/>
  <c r="CD64" i="4"/>
  <c r="CD65" i="4" s="1"/>
  <c r="CE59" i="4"/>
  <c r="CE15" i="4"/>
  <c r="CE16" i="4" s="1"/>
  <c r="CE18" i="4" s="1"/>
  <c r="T11" i="2"/>
  <c r="T12" i="2" s="1"/>
  <c r="CE33" i="4"/>
  <c r="CE34" i="4" s="1"/>
  <c r="CE36" i="4" s="1"/>
  <c r="T16" i="3"/>
  <c r="T17" i="3" s="1"/>
  <c r="S31" i="3"/>
  <c r="S32" i="3" s="1"/>
  <c r="T25" i="3"/>
  <c r="CE24" i="4"/>
  <c r="CE25" i="4" s="1"/>
  <c r="CE27" i="4" s="1"/>
  <c r="CE42" i="4"/>
  <c r="CE43" i="4" s="1"/>
  <c r="CE45" i="4" s="1"/>
  <c r="S48" i="3" l="1"/>
  <c r="S49" i="3" s="1"/>
  <c r="S50" i="3" s="1"/>
  <c r="CE28" i="4"/>
  <c r="CE29" i="4" s="1"/>
  <c r="CF23" i="4"/>
  <c r="CF51" i="4"/>
  <c r="CF52" i="4" s="1"/>
  <c r="CF54" i="4" s="1"/>
  <c r="T13" i="2"/>
  <c r="T14" i="2" s="1"/>
  <c r="U7" i="2"/>
  <c r="CF32" i="4"/>
  <c r="CE37" i="4"/>
  <c r="CE38" i="4" s="1"/>
  <c r="CF14" i="4"/>
  <c r="CE19" i="4"/>
  <c r="CE20" i="4" s="1"/>
  <c r="CE60" i="4"/>
  <c r="CE61" i="4" s="1"/>
  <c r="CE63" i="4" s="1"/>
  <c r="CE46" i="4"/>
  <c r="CE47" i="4" s="1"/>
  <c r="CF41" i="4"/>
  <c r="T26" i="3"/>
  <c r="T27" i="3" s="1"/>
  <c r="T20" i="2"/>
  <c r="S41" i="3"/>
  <c r="S42" i="3" s="1"/>
  <c r="T35" i="3"/>
  <c r="CE6" i="4"/>
  <c r="CE7" i="4" s="1"/>
  <c r="CE9" i="4" s="1"/>
  <c r="CF59" i="4" l="1"/>
  <c r="CE64" i="4"/>
  <c r="CE65" i="4" s="1"/>
  <c r="CG50" i="4"/>
  <c r="CF55" i="4"/>
  <c r="CF56" i="4" s="1"/>
  <c r="CE10" i="4"/>
  <c r="CE11" i="4" s="1"/>
  <c r="CF5" i="4"/>
  <c r="CF42" i="4"/>
  <c r="CF43" i="4" s="1"/>
  <c r="CF45" i="4" s="1"/>
  <c r="T36" i="3"/>
  <c r="T37" i="3" s="1"/>
  <c r="T45" i="3"/>
  <c r="S51" i="3"/>
  <c r="S52" i="3" s="1"/>
  <c r="CF15" i="4"/>
  <c r="CF16" i="4" s="1"/>
  <c r="CF18" i="4" s="1"/>
  <c r="CF33" i="4"/>
  <c r="CF34" i="4" s="1"/>
  <c r="CF36" i="4" s="1"/>
  <c r="CF24" i="4"/>
  <c r="CF25" i="4" s="1"/>
  <c r="CF27" i="4" s="1"/>
  <c r="T21" i="2"/>
  <c r="T22" i="2" s="1"/>
  <c r="S58" i="3"/>
  <c r="U8" i="2"/>
  <c r="U9" i="2" s="1"/>
  <c r="T30" i="2" l="1"/>
  <c r="T31" i="2" s="1"/>
  <c r="T32" i="2" s="1"/>
  <c r="CG32" i="4"/>
  <c r="CF37" i="4"/>
  <c r="CF38" i="4" s="1"/>
  <c r="S59" i="3"/>
  <c r="S60" i="3" s="1"/>
  <c r="CG51" i="4"/>
  <c r="CG52" i="4" s="1"/>
  <c r="CG54" i="4" s="1"/>
  <c r="CF28" i="4"/>
  <c r="CF29" i="4" s="1"/>
  <c r="CG23" i="4"/>
  <c r="CG41" i="4"/>
  <c r="CF46" i="4"/>
  <c r="CF47" i="4" s="1"/>
  <c r="T23" i="2"/>
  <c r="T24" i="2" s="1"/>
  <c r="U17" i="2"/>
  <c r="T46" i="3"/>
  <c r="T47" i="3" s="1"/>
  <c r="CF6" i="4"/>
  <c r="CF7" i="4" s="1"/>
  <c r="CF9" i="4" s="1"/>
  <c r="CG14" i="4"/>
  <c r="CF19" i="4"/>
  <c r="CF20" i="4" s="1"/>
  <c r="CF60" i="4"/>
  <c r="CF61" i="4" s="1"/>
  <c r="CF63" i="4" s="1"/>
  <c r="CH50" i="4" l="1"/>
  <c r="CG55" i="4"/>
  <c r="CG56" i="4" s="1"/>
  <c r="CG5" i="4"/>
  <c r="CF10" i="4"/>
  <c r="CF11" i="4" s="1"/>
  <c r="CF64" i="4"/>
  <c r="CF65" i="4" s="1"/>
  <c r="CG59" i="4"/>
  <c r="T33" i="2"/>
  <c r="T34" i="2" s="1"/>
  <c r="U27" i="2"/>
  <c r="CG24" i="4"/>
  <c r="CG25" i="4" s="1"/>
  <c r="CG27" i="4" s="1"/>
  <c r="S61" i="3"/>
  <c r="S62" i="3" s="1"/>
  <c r="T55" i="3"/>
  <c r="CG15" i="4"/>
  <c r="CG16" i="4" s="1"/>
  <c r="CG18" i="4" s="1"/>
  <c r="CG42" i="4"/>
  <c r="CG43" i="4" s="1"/>
  <c r="CG45" i="4" s="1"/>
  <c r="S68" i="3"/>
  <c r="S69" i="3" s="1"/>
  <c r="S70" i="3" s="1"/>
  <c r="U18" i="2"/>
  <c r="U19" i="2" s="1"/>
  <c r="T40" i="2"/>
  <c r="CG33" i="4"/>
  <c r="CG34" i="4" s="1"/>
  <c r="CG36" i="4" s="1"/>
  <c r="CH41" i="4" l="1"/>
  <c r="CG46" i="4"/>
  <c r="CG47" i="4" s="1"/>
  <c r="CG37" i="4"/>
  <c r="CG38" i="4" s="1"/>
  <c r="CH32" i="4"/>
  <c r="S71" i="3"/>
  <c r="S72" i="3" s="1"/>
  <c r="T65" i="3"/>
  <c r="CG28" i="4"/>
  <c r="CG29" i="4" s="1"/>
  <c r="CH23" i="4"/>
  <c r="T41" i="2"/>
  <c r="T42" i="2" s="1"/>
  <c r="T56" i="3"/>
  <c r="T57" i="3" s="1"/>
  <c r="CG6" i="4"/>
  <c r="CG7" i="4" s="1"/>
  <c r="CG9" i="4" s="1"/>
  <c r="CG60" i="4"/>
  <c r="CG61" i="4" s="1"/>
  <c r="CG63" i="4" s="1"/>
  <c r="CH14" i="4"/>
  <c r="CG19" i="4"/>
  <c r="CG20" i="4" s="1"/>
  <c r="U28" i="2"/>
  <c r="U29" i="2" s="1"/>
  <c r="CH51" i="4"/>
  <c r="CH52" i="4" s="1"/>
  <c r="CH54" i="4" s="1"/>
  <c r="CI50" i="4" l="1"/>
  <c r="CH55" i="4"/>
  <c r="CH56" i="4" s="1"/>
  <c r="CH15" i="4"/>
  <c r="CH16" i="4" s="1"/>
  <c r="CH18" i="4" s="1"/>
  <c r="CH33" i="4"/>
  <c r="CH34" i="4" s="1"/>
  <c r="CH36" i="4" s="1"/>
  <c r="CH24" i="4"/>
  <c r="CH25" i="4" s="1"/>
  <c r="CH27" i="4" s="1"/>
  <c r="CG10" i="4"/>
  <c r="CG11" i="4" s="1"/>
  <c r="CH5" i="4"/>
  <c r="T43" i="2"/>
  <c r="T44" i="2" s="1"/>
  <c r="U37" i="2"/>
  <c r="CG64" i="4"/>
  <c r="CG65" i="4" s="1"/>
  <c r="CH59" i="4"/>
  <c r="T50" i="2"/>
  <c r="T8" i="3"/>
  <c r="T66" i="3"/>
  <c r="T67" i="3" s="1"/>
  <c r="CH42" i="4"/>
  <c r="CH43" i="4" s="1"/>
  <c r="CH45" i="4" s="1"/>
  <c r="CI32" i="4" l="1"/>
  <c r="CH37" i="4"/>
  <c r="CH38" i="4" s="1"/>
  <c r="CI14" i="4"/>
  <c r="CH19" i="4"/>
  <c r="CH20" i="4" s="1"/>
  <c r="CH46" i="4"/>
  <c r="CH47" i="4" s="1"/>
  <c r="CI41" i="4"/>
  <c r="CH60" i="4"/>
  <c r="CH61" i="4" s="1"/>
  <c r="CH63" i="4" s="1"/>
  <c r="CH6" i="4"/>
  <c r="CH7" i="4" s="1"/>
  <c r="CH9" i="4" s="1"/>
  <c r="U38" i="2"/>
  <c r="U39" i="2" s="1"/>
  <c r="T9" i="3"/>
  <c r="T10" i="3" s="1"/>
  <c r="CI23" i="4"/>
  <c r="CH28" i="4"/>
  <c r="CH29" i="4" s="1"/>
  <c r="T51" i="2"/>
  <c r="T52" i="2" s="1"/>
  <c r="CI51" i="4"/>
  <c r="CI52" i="4" s="1"/>
  <c r="CI54" i="4" s="1"/>
  <c r="CJ50" i="4" l="1"/>
  <c r="CI55" i="4"/>
  <c r="CI56" i="4" s="1"/>
  <c r="CI5" i="4"/>
  <c r="CH10" i="4"/>
  <c r="CH11" i="4" s="1"/>
  <c r="T53" i="2"/>
  <c r="T54" i="2" s="1"/>
  <c r="U47" i="2"/>
  <c r="CH64" i="4"/>
  <c r="CH65" i="4" s="1"/>
  <c r="CI59" i="4"/>
  <c r="CI15" i="4"/>
  <c r="CI16" i="4" s="1"/>
  <c r="CI18" i="4" s="1"/>
  <c r="U5" i="3"/>
  <c r="T11" i="3"/>
  <c r="T12" i="3" s="1"/>
  <c r="CI42" i="4"/>
  <c r="CI43" i="4" s="1"/>
  <c r="CI45" i="4" s="1"/>
  <c r="CI24" i="4"/>
  <c r="CI25" i="4" s="1"/>
  <c r="CI27" i="4" s="1"/>
  <c r="T60" i="2"/>
  <c r="T18" i="3"/>
  <c r="CI33" i="4"/>
  <c r="CI34" i="4" s="1"/>
  <c r="CI36" i="4" s="1"/>
  <c r="CJ32" i="4" l="1"/>
  <c r="CI37" i="4"/>
  <c r="CI38" i="4" s="1"/>
  <c r="CJ41" i="4"/>
  <c r="CI46" i="4"/>
  <c r="CI47" i="4" s="1"/>
  <c r="CI28" i="4"/>
  <c r="CI29" i="4" s="1"/>
  <c r="CJ23" i="4"/>
  <c r="CI19" i="4"/>
  <c r="CI20" i="4" s="1"/>
  <c r="CJ14" i="4"/>
  <c r="CI60" i="4"/>
  <c r="CI61" i="4" s="1"/>
  <c r="CI63" i="4" s="1"/>
  <c r="U6" i="3"/>
  <c r="U7" i="3" s="1"/>
  <c r="CI6" i="4"/>
  <c r="CI7" i="4" s="1"/>
  <c r="CI9" i="4" s="1"/>
  <c r="T61" i="2"/>
  <c r="T62" i="2" s="1"/>
  <c r="U48" i="2"/>
  <c r="U49" i="2" s="1"/>
  <c r="T19" i="3"/>
  <c r="T20" i="3" s="1"/>
  <c r="CJ51" i="4"/>
  <c r="CJ52" i="4" s="1"/>
  <c r="CJ54" i="4" s="1"/>
  <c r="T28" i="3" l="1"/>
  <c r="T29" i="3" s="1"/>
  <c r="T30" i="3" s="1"/>
  <c r="CK50" i="4"/>
  <c r="CJ55" i="4"/>
  <c r="CJ56" i="4" s="1"/>
  <c r="CJ5" i="4"/>
  <c r="CI10" i="4"/>
  <c r="CI11" i="4" s="1"/>
  <c r="CJ59" i="4"/>
  <c r="CI64" i="4"/>
  <c r="CI65" i="4" s="1"/>
  <c r="T70" i="2"/>
  <c r="T71" i="2" s="1"/>
  <c r="T72" i="2" s="1"/>
  <c r="CJ42" i="4"/>
  <c r="CJ43" i="4" s="1"/>
  <c r="CJ45" i="4" s="1"/>
  <c r="T63" i="2"/>
  <c r="T64" i="2" s="1"/>
  <c r="U57" i="2"/>
  <c r="CJ15" i="4"/>
  <c r="CJ16" i="4" s="1"/>
  <c r="CJ18" i="4" s="1"/>
  <c r="CJ24" i="4"/>
  <c r="CJ25" i="4" s="1"/>
  <c r="CJ27" i="4" s="1"/>
  <c r="T21" i="3"/>
  <c r="T22" i="3" s="1"/>
  <c r="U15" i="3"/>
  <c r="CJ33" i="4"/>
  <c r="CJ34" i="4" s="1"/>
  <c r="CJ36" i="4" s="1"/>
  <c r="T38" i="3" l="1"/>
  <c r="T39" i="3" s="1"/>
  <c r="T40" i="3" s="1"/>
  <c r="CJ46" i="4"/>
  <c r="CJ47" i="4" s="1"/>
  <c r="CK41" i="4"/>
  <c r="CK14" i="4"/>
  <c r="CJ19" i="4"/>
  <c r="CJ20" i="4" s="1"/>
  <c r="CJ28" i="4"/>
  <c r="CJ29" i="4" s="1"/>
  <c r="CK23" i="4"/>
  <c r="CJ37" i="4"/>
  <c r="CJ38" i="4" s="1"/>
  <c r="CK32" i="4"/>
  <c r="U16" i="3"/>
  <c r="U17" i="3" s="1"/>
  <c r="CJ60" i="4"/>
  <c r="CJ61" i="4" s="1"/>
  <c r="CJ63" i="4" s="1"/>
  <c r="CJ6" i="4"/>
  <c r="CJ7" i="4" s="1"/>
  <c r="CJ9" i="4" s="1"/>
  <c r="U58" i="2"/>
  <c r="U59" i="2" s="1"/>
  <c r="T73" i="2"/>
  <c r="T74" i="2" s="1"/>
  <c r="U67" i="2"/>
  <c r="T31" i="3"/>
  <c r="T32" i="3" s="1"/>
  <c r="U25" i="3"/>
  <c r="CK51" i="4"/>
  <c r="CK52" i="4" s="1"/>
  <c r="CK54" i="4" s="1"/>
  <c r="T48" i="3" l="1"/>
  <c r="T49" i="3" s="1"/>
  <c r="T50" i="3" s="1"/>
  <c r="CL50" i="4"/>
  <c r="CK55" i="4"/>
  <c r="CK56" i="4" s="1"/>
  <c r="CK59" i="4"/>
  <c r="CJ64" i="4"/>
  <c r="CJ65" i="4" s="1"/>
  <c r="U68" i="2"/>
  <c r="U69" i="2" s="1"/>
  <c r="U10" i="2"/>
  <c r="T41" i="3"/>
  <c r="T42" i="3" s="1"/>
  <c r="U35" i="3"/>
  <c r="CK15" i="4"/>
  <c r="CK16" i="4" s="1"/>
  <c r="CK18" i="4" s="1"/>
  <c r="U26" i="3"/>
  <c r="U27" i="3" s="1"/>
  <c r="CK24" i="4"/>
  <c r="CK25" i="4" s="1"/>
  <c r="CK27" i="4" s="1"/>
  <c r="CK42" i="4"/>
  <c r="CK43" i="4" s="1"/>
  <c r="CK45" i="4" s="1"/>
  <c r="CK33" i="4"/>
  <c r="CK34" i="4" s="1"/>
  <c r="CK36" i="4" s="1"/>
  <c r="CJ10" i="4"/>
  <c r="CJ11" i="4" s="1"/>
  <c r="CK5" i="4"/>
  <c r="CK37" i="4" l="1"/>
  <c r="CK38" i="4" s="1"/>
  <c r="CL32" i="4"/>
  <c r="CK28" i="4"/>
  <c r="CK29" i="4" s="1"/>
  <c r="CL23" i="4"/>
  <c r="CL14" i="4"/>
  <c r="CK19" i="4"/>
  <c r="CK20" i="4" s="1"/>
  <c r="T51" i="3"/>
  <c r="T52" i="3" s="1"/>
  <c r="U45" i="3"/>
  <c r="U11" i="2"/>
  <c r="U12" i="2" s="1"/>
  <c r="CK60" i="4"/>
  <c r="CK61" i="4" s="1"/>
  <c r="CK63" i="4" s="1"/>
  <c r="CL41" i="4"/>
  <c r="CK46" i="4"/>
  <c r="CK47" i="4" s="1"/>
  <c r="U36" i="3"/>
  <c r="U37" i="3" s="1"/>
  <c r="CK6" i="4"/>
  <c r="CK7" i="4" s="1"/>
  <c r="CK9" i="4" s="1"/>
  <c r="T58" i="3"/>
  <c r="CL51" i="4"/>
  <c r="CL52" i="4" s="1"/>
  <c r="CL54" i="4" s="1"/>
  <c r="CL55" i="4" l="1"/>
  <c r="CL56" i="4" s="1"/>
  <c r="CM50" i="4"/>
  <c r="CK64" i="4"/>
  <c r="CK65" i="4" s="1"/>
  <c r="CL59" i="4"/>
  <c r="U13" i="2"/>
  <c r="U14" i="2" s="1"/>
  <c r="V7" i="2"/>
  <c r="CL24" i="4"/>
  <c r="CL25" i="4" s="1"/>
  <c r="CL27" i="4" s="1"/>
  <c r="U46" i="3"/>
  <c r="U47" i="3" s="1"/>
  <c r="CL33" i="4"/>
  <c r="CL34" i="4" s="1"/>
  <c r="CL36" i="4" s="1"/>
  <c r="CL5" i="4"/>
  <c r="CK10" i="4"/>
  <c r="CK11" i="4" s="1"/>
  <c r="CL42" i="4"/>
  <c r="CL43" i="4" s="1"/>
  <c r="CL45" i="4" s="1"/>
  <c r="T59" i="3"/>
  <c r="T60" i="3" s="1"/>
  <c r="U20" i="2"/>
  <c r="CL15" i="4"/>
  <c r="CL16" i="4" s="1"/>
  <c r="CL18" i="4" s="1"/>
  <c r="CL46" i="4" l="1"/>
  <c r="CL47" i="4" s="1"/>
  <c r="CM41" i="4"/>
  <c r="CL28" i="4"/>
  <c r="CL29" i="4" s="1"/>
  <c r="CM23" i="4"/>
  <c r="CL37" i="4"/>
  <c r="CL38" i="4" s="1"/>
  <c r="CM32" i="4"/>
  <c r="T61" i="3"/>
  <c r="T62" i="3" s="1"/>
  <c r="U55" i="3"/>
  <c r="CL60" i="4"/>
  <c r="CL61" i="4" s="1"/>
  <c r="CL63" i="4" s="1"/>
  <c r="U21" i="2"/>
  <c r="U22" i="2" s="1"/>
  <c r="V8" i="2"/>
  <c r="V9" i="2" s="1"/>
  <c r="CM51" i="4"/>
  <c r="CM52" i="4" s="1"/>
  <c r="CM54" i="4" s="1"/>
  <c r="CL19" i="4"/>
  <c r="CL20" i="4" s="1"/>
  <c r="CM14" i="4"/>
  <c r="T68" i="3"/>
  <c r="T69" i="3" s="1"/>
  <c r="T70" i="3" s="1"/>
  <c r="CL6" i="4"/>
  <c r="CL7" i="4" s="1"/>
  <c r="CL9" i="4" s="1"/>
  <c r="U30" i="2" l="1"/>
  <c r="U31" i="2" s="1"/>
  <c r="U32" i="2" s="1"/>
  <c r="CL64" i="4"/>
  <c r="CL65" i="4" s="1"/>
  <c r="CM59" i="4"/>
  <c r="CM24" i="4"/>
  <c r="CM25" i="4" s="1"/>
  <c r="CM27" i="4" s="1"/>
  <c r="U56" i="3"/>
  <c r="U57" i="3" s="1"/>
  <c r="U23" i="2"/>
  <c r="U24" i="2" s="1"/>
  <c r="V17" i="2"/>
  <c r="CM42" i="4"/>
  <c r="CM43" i="4" s="1"/>
  <c r="CM45" i="4" s="1"/>
  <c r="CM5" i="4"/>
  <c r="CL10" i="4"/>
  <c r="CL11" i="4" s="1"/>
  <c r="CM55" i="4"/>
  <c r="CM56" i="4" s="1"/>
  <c r="CN50" i="4"/>
  <c r="T71" i="3"/>
  <c r="T72" i="3" s="1"/>
  <c r="U65" i="3"/>
  <c r="CM15" i="4"/>
  <c r="CM16" i="4" s="1"/>
  <c r="CM18" i="4" s="1"/>
  <c r="CM33" i="4"/>
  <c r="CM34" i="4" s="1"/>
  <c r="CM36" i="4" s="1"/>
  <c r="U40" i="2" l="1"/>
  <c r="U41" i="2" s="1"/>
  <c r="U42" i="2" s="1"/>
  <c r="CN41" i="4"/>
  <c r="CM46" i="4"/>
  <c r="CM47" i="4" s="1"/>
  <c r="U66" i="3"/>
  <c r="U67" i="3" s="1"/>
  <c r="U8" i="3"/>
  <c r="U33" i="2"/>
  <c r="U34" i="2" s="1"/>
  <c r="V27" i="2"/>
  <c r="V18" i="2"/>
  <c r="V19" i="2" s="1"/>
  <c r="CM19" i="4"/>
  <c r="CM20" i="4" s="1"/>
  <c r="CN14" i="4"/>
  <c r="CM28" i="4"/>
  <c r="CM29" i="4" s="1"/>
  <c r="CN23" i="4"/>
  <c r="CM37" i="4"/>
  <c r="CM38" i="4" s="1"/>
  <c r="CN32" i="4"/>
  <c r="CM60" i="4"/>
  <c r="CM61" i="4" s="1"/>
  <c r="CM63" i="4" s="1"/>
  <c r="CM6" i="4"/>
  <c r="CM7" i="4" s="1"/>
  <c r="CM9" i="4" s="1"/>
  <c r="CN51" i="4"/>
  <c r="CN52" i="4" s="1"/>
  <c r="CN54" i="4" s="1"/>
  <c r="U50" i="2" l="1"/>
  <c r="U51" i="2" s="1"/>
  <c r="U52" i="2" s="1"/>
  <c r="CN55" i="4"/>
  <c r="CN56" i="4" s="1"/>
  <c r="CO50" i="4"/>
  <c r="CN5" i="4"/>
  <c r="CM10" i="4"/>
  <c r="CM11" i="4" s="1"/>
  <c r="CN24" i="4"/>
  <c r="CN25" i="4" s="1"/>
  <c r="CN27" i="4" s="1"/>
  <c r="U9" i="3"/>
  <c r="U10" i="3" s="1"/>
  <c r="U43" i="2"/>
  <c r="U44" i="2" s="1"/>
  <c r="V37" i="2"/>
  <c r="CN15" i="4"/>
  <c r="CN16" i="4" s="1"/>
  <c r="CN18" i="4" s="1"/>
  <c r="V28" i="2"/>
  <c r="V29" i="2" s="1"/>
  <c r="CN33" i="4"/>
  <c r="CN34" i="4" s="1"/>
  <c r="CN36" i="4" s="1"/>
  <c r="CN59" i="4"/>
  <c r="CM64" i="4"/>
  <c r="CM65" i="4" s="1"/>
  <c r="CN42" i="4"/>
  <c r="CN43" i="4" s="1"/>
  <c r="CN45" i="4" s="1"/>
  <c r="U18" i="3" l="1"/>
  <c r="U19" i="3" s="1"/>
  <c r="U20" i="3" s="1"/>
  <c r="U60" i="2"/>
  <c r="U61" i="2" s="1"/>
  <c r="U62" i="2" s="1"/>
  <c r="CO14" i="4"/>
  <c r="CN19" i="4"/>
  <c r="CN20" i="4" s="1"/>
  <c r="CN37" i="4"/>
  <c r="CN38" i="4" s="1"/>
  <c r="CO32" i="4"/>
  <c r="CO23" i="4"/>
  <c r="CN28" i="4"/>
  <c r="CN29" i="4" s="1"/>
  <c r="U53" i="2"/>
  <c r="U54" i="2" s="1"/>
  <c r="V47" i="2"/>
  <c r="V38" i="2"/>
  <c r="V39" i="2" s="1"/>
  <c r="CO51" i="4"/>
  <c r="CO52" i="4" s="1"/>
  <c r="CO54" i="4" s="1"/>
  <c r="CN46" i="4"/>
  <c r="CN47" i="4" s="1"/>
  <c r="CO41" i="4"/>
  <c r="CN60" i="4"/>
  <c r="CN61" i="4" s="1"/>
  <c r="CN63" i="4" s="1"/>
  <c r="U11" i="3"/>
  <c r="U12" i="3" s="1"/>
  <c r="V5" i="3"/>
  <c r="CN6" i="4"/>
  <c r="CN7" i="4" s="1"/>
  <c r="CN9" i="4" s="1"/>
  <c r="U70" i="2" l="1"/>
  <c r="U71" i="2" s="1"/>
  <c r="U72" i="2" s="1"/>
  <c r="U73" i="2" s="1"/>
  <c r="U74" i="2" s="1"/>
  <c r="CN10" i="4"/>
  <c r="CN11" i="4" s="1"/>
  <c r="CO5" i="4"/>
  <c r="CO55" i="4"/>
  <c r="CO56" i="4" s="1"/>
  <c r="CP50" i="4"/>
  <c r="CO59" i="4"/>
  <c r="CN64" i="4"/>
  <c r="CN65" i="4" s="1"/>
  <c r="V48" i="2"/>
  <c r="V49" i="2" s="1"/>
  <c r="U21" i="3"/>
  <c r="U22" i="3" s="1"/>
  <c r="V15" i="3"/>
  <c r="CO33" i="4"/>
  <c r="CO34" i="4" s="1"/>
  <c r="CO36" i="4" s="1"/>
  <c r="U63" i="2"/>
  <c r="U64" i="2" s="1"/>
  <c r="V57" i="2"/>
  <c r="V6" i="3"/>
  <c r="V7" i="3" s="1"/>
  <c r="CO42" i="4"/>
  <c r="CO43" i="4" s="1"/>
  <c r="CO45" i="4" s="1"/>
  <c r="U28" i="3"/>
  <c r="CO24" i="4"/>
  <c r="CO25" i="4" s="1"/>
  <c r="CO27" i="4" s="1"/>
  <c r="CO15" i="4"/>
  <c r="CO16" i="4" s="1"/>
  <c r="CO18" i="4" s="1"/>
  <c r="V67" i="2" l="1"/>
  <c r="V10" i="2" s="1"/>
  <c r="CP14" i="4"/>
  <c r="CO19" i="4"/>
  <c r="CO20" i="4" s="1"/>
  <c r="CP23" i="4"/>
  <c r="CO28" i="4"/>
  <c r="CO29" i="4" s="1"/>
  <c r="CO37" i="4"/>
  <c r="CO38" i="4" s="1"/>
  <c r="CP32" i="4"/>
  <c r="CO6" i="4"/>
  <c r="CO7" i="4" s="1"/>
  <c r="CO9" i="4" s="1"/>
  <c r="U29" i="3"/>
  <c r="U30" i="3" s="1"/>
  <c r="V16" i="3"/>
  <c r="V17" i="3" s="1"/>
  <c r="CP51" i="4"/>
  <c r="CP52" i="4" s="1"/>
  <c r="CP54" i="4" s="1"/>
  <c r="CP41" i="4"/>
  <c r="CO46" i="4"/>
  <c r="CO47" i="4" s="1"/>
  <c r="V58" i="2"/>
  <c r="V59" i="2" s="1"/>
  <c r="CO60" i="4"/>
  <c r="CO61" i="4" s="1"/>
  <c r="CO63" i="4" s="1"/>
  <c r="V68" i="2" l="1"/>
  <c r="V69" i="2" s="1"/>
  <c r="U38" i="3"/>
  <c r="U39" i="3" s="1"/>
  <c r="U40" i="3" s="1"/>
  <c r="CQ50" i="4"/>
  <c r="CP55" i="4"/>
  <c r="CP56" i="4" s="1"/>
  <c r="CP5" i="4"/>
  <c r="CO10" i="4"/>
  <c r="CO11" i="4" s="1"/>
  <c r="CP42" i="4"/>
  <c r="CP43" i="4" s="1"/>
  <c r="CP45" i="4" s="1"/>
  <c r="CP33" i="4"/>
  <c r="CP34" i="4" s="1"/>
  <c r="CP36" i="4" s="1"/>
  <c r="CP24" i="4"/>
  <c r="CP25" i="4" s="1"/>
  <c r="CP27" i="4" s="1"/>
  <c r="V11" i="2"/>
  <c r="V12" i="2" s="1"/>
  <c r="CP59" i="4"/>
  <c r="CO64" i="4"/>
  <c r="CO65" i="4" s="1"/>
  <c r="U31" i="3"/>
  <c r="U32" i="3" s="1"/>
  <c r="V25" i="3"/>
  <c r="CP15" i="4"/>
  <c r="CP16" i="4" s="1"/>
  <c r="CP18" i="4" s="1"/>
  <c r="V20" i="2" l="1"/>
  <c r="V21" i="2" s="1"/>
  <c r="V22" i="2" s="1"/>
  <c r="CQ32" i="4"/>
  <c r="CP37" i="4"/>
  <c r="CP38" i="4" s="1"/>
  <c r="V26" i="3"/>
  <c r="V27" i="3" s="1"/>
  <c r="CP60" i="4"/>
  <c r="CP61" i="4" s="1"/>
  <c r="CP63" i="4" s="1"/>
  <c r="CP6" i="4"/>
  <c r="CP7" i="4" s="1"/>
  <c r="CP9" i="4" s="1"/>
  <c r="CQ14" i="4"/>
  <c r="CP19" i="4"/>
  <c r="CP20" i="4" s="1"/>
  <c r="CP28" i="4"/>
  <c r="CP29" i="4" s="1"/>
  <c r="CQ23" i="4"/>
  <c r="CP46" i="4"/>
  <c r="CP47" i="4" s="1"/>
  <c r="CQ41" i="4"/>
  <c r="U41" i="3"/>
  <c r="U42" i="3" s="1"/>
  <c r="V35" i="3"/>
  <c r="U48" i="3"/>
  <c r="V13" i="2"/>
  <c r="V14" i="2" s="1"/>
  <c r="W7" i="2"/>
  <c r="CQ51" i="4"/>
  <c r="CQ52" i="4" s="1"/>
  <c r="CQ54" i="4" s="1"/>
  <c r="V30" i="2" l="1"/>
  <c r="V31" i="2" s="1"/>
  <c r="V32" i="2" s="1"/>
  <c r="CQ5" i="4"/>
  <c r="CP10" i="4"/>
  <c r="CP11" i="4" s="1"/>
  <c r="CR50" i="4"/>
  <c r="CQ55" i="4"/>
  <c r="CQ56" i="4" s="1"/>
  <c r="CQ24" i="4"/>
  <c r="CQ25" i="4" s="1"/>
  <c r="CQ27" i="4" s="1"/>
  <c r="U49" i="3"/>
  <c r="U50" i="3" s="1"/>
  <c r="CQ59" i="4"/>
  <c r="CP64" i="4"/>
  <c r="CP65" i="4" s="1"/>
  <c r="CQ42" i="4"/>
  <c r="CQ43" i="4" s="1"/>
  <c r="CQ45" i="4" s="1"/>
  <c r="V36" i="3"/>
  <c r="V37" i="3" s="1"/>
  <c r="W8" i="2"/>
  <c r="W9" i="2" s="1"/>
  <c r="V23" i="2"/>
  <c r="V24" i="2" s="1"/>
  <c r="W17" i="2"/>
  <c r="CQ15" i="4"/>
  <c r="CQ16" i="4" s="1"/>
  <c r="CQ18" i="4" s="1"/>
  <c r="CQ33" i="4"/>
  <c r="CQ34" i="4" s="1"/>
  <c r="CQ36" i="4" s="1"/>
  <c r="V40" i="2" l="1"/>
  <c r="V41" i="2" s="1"/>
  <c r="V42" i="2" s="1"/>
  <c r="U58" i="3"/>
  <c r="U59" i="3" s="1"/>
  <c r="U60" i="3" s="1"/>
  <c r="CQ37" i="4"/>
  <c r="CQ38" i="4" s="1"/>
  <c r="CR32" i="4"/>
  <c r="CR14" i="4"/>
  <c r="CQ19" i="4"/>
  <c r="CQ20" i="4" s="1"/>
  <c r="CR41" i="4"/>
  <c r="CQ46" i="4"/>
  <c r="CQ47" i="4" s="1"/>
  <c r="U51" i="3"/>
  <c r="U52" i="3" s="1"/>
  <c r="V45" i="3"/>
  <c r="CR51" i="4"/>
  <c r="CR52" i="4" s="1"/>
  <c r="CR54" i="4" s="1"/>
  <c r="CQ28" i="4"/>
  <c r="CQ29" i="4" s="1"/>
  <c r="CR23" i="4"/>
  <c r="W18" i="2"/>
  <c r="W19" i="2" s="1"/>
  <c r="CQ60" i="4"/>
  <c r="CQ61" i="4" s="1"/>
  <c r="CQ63" i="4" s="1"/>
  <c r="V33" i="2"/>
  <c r="V34" i="2" s="1"/>
  <c r="W27" i="2"/>
  <c r="CQ6" i="4"/>
  <c r="CQ7" i="4" s="1"/>
  <c r="CQ9" i="4" s="1"/>
  <c r="V50" i="2" l="1"/>
  <c r="V51" i="2" s="1"/>
  <c r="V52" i="2" s="1"/>
  <c r="CQ64" i="4"/>
  <c r="CQ65" i="4" s="1"/>
  <c r="CR59" i="4"/>
  <c r="CR55" i="4"/>
  <c r="CR56" i="4" s="1"/>
  <c r="CS50" i="4"/>
  <c r="CR42" i="4"/>
  <c r="CR43" i="4" s="1"/>
  <c r="CR45" i="4" s="1"/>
  <c r="CR15" i="4"/>
  <c r="CR16" i="4" s="1"/>
  <c r="CR18" i="4" s="1"/>
  <c r="V43" i="2"/>
  <c r="V44" i="2" s="1"/>
  <c r="W37" i="2"/>
  <c r="CR33" i="4"/>
  <c r="CR34" i="4" s="1"/>
  <c r="CR36" i="4" s="1"/>
  <c r="CR5" i="4"/>
  <c r="CQ10" i="4"/>
  <c r="CQ11" i="4" s="1"/>
  <c r="U61" i="3"/>
  <c r="U62" i="3" s="1"/>
  <c r="V55" i="3"/>
  <c r="W28" i="2"/>
  <c r="W29" i="2" s="1"/>
  <c r="CR24" i="4"/>
  <c r="CR25" i="4" s="1"/>
  <c r="CR27" i="4" s="1"/>
  <c r="U68" i="3"/>
  <c r="U69" i="3" s="1"/>
  <c r="U70" i="3" s="1"/>
  <c r="V46" i="3"/>
  <c r="V47" i="3" s="1"/>
  <c r="CS32" i="4" l="1"/>
  <c r="CR37" i="4"/>
  <c r="CR38" i="4" s="1"/>
  <c r="CS23" i="4"/>
  <c r="CR28" i="4"/>
  <c r="CR29" i="4" s="1"/>
  <c r="W38" i="2"/>
  <c r="W39" i="2" s="1"/>
  <c r="CR19" i="4"/>
  <c r="CR20" i="4" s="1"/>
  <c r="CS14" i="4"/>
  <c r="CR46" i="4"/>
  <c r="CR47" i="4" s="1"/>
  <c r="CS41" i="4"/>
  <c r="CS51" i="4"/>
  <c r="CS52" i="4" s="1"/>
  <c r="CS54" i="4" s="1"/>
  <c r="U71" i="3"/>
  <c r="U72" i="3" s="1"/>
  <c r="V65" i="3"/>
  <c r="CR6" i="4"/>
  <c r="CR7" i="4" s="1"/>
  <c r="CR9" i="4" s="1"/>
  <c r="CR60" i="4"/>
  <c r="CR61" i="4" s="1"/>
  <c r="CR63" i="4" s="1"/>
  <c r="V53" i="2"/>
  <c r="V54" i="2" s="1"/>
  <c r="W47" i="2"/>
  <c r="V56" i="3"/>
  <c r="V57" i="3" s="1"/>
  <c r="V60" i="2"/>
  <c r="CT50" i="4" l="1"/>
  <c r="CS55" i="4"/>
  <c r="CS56" i="4" s="1"/>
  <c r="CS5" i="4"/>
  <c r="CR10" i="4"/>
  <c r="CR11" i="4" s="1"/>
  <c r="W48" i="2"/>
  <c r="W49" i="2" s="1"/>
  <c r="CS15" i="4"/>
  <c r="CS16" i="4" s="1"/>
  <c r="CS18" i="4" s="1"/>
  <c r="CS24" i="4"/>
  <c r="CS25" i="4" s="1"/>
  <c r="CS27" i="4" s="1"/>
  <c r="CR64" i="4"/>
  <c r="CR65" i="4" s="1"/>
  <c r="CS59" i="4"/>
  <c r="V8" i="3"/>
  <c r="V66" i="3"/>
  <c r="V67" i="3" s="1"/>
  <c r="CS42" i="4"/>
  <c r="CS43" i="4" s="1"/>
  <c r="CS45" i="4" s="1"/>
  <c r="V61" i="2"/>
  <c r="V62" i="2" s="1"/>
  <c r="CS33" i="4"/>
  <c r="CS34" i="4" s="1"/>
  <c r="CS36" i="4" s="1"/>
  <c r="CT41" i="4" l="1"/>
  <c r="CS46" i="4"/>
  <c r="CS47" i="4" s="1"/>
  <c r="CT14" i="4"/>
  <c r="CS19" i="4"/>
  <c r="CS20" i="4" s="1"/>
  <c r="V70" i="2"/>
  <c r="V71" i="2" s="1"/>
  <c r="V72" i="2" s="1"/>
  <c r="V9" i="3"/>
  <c r="V10" i="3" s="1"/>
  <c r="CT51" i="4"/>
  <c r="CT52" i="4" s="1"/>
  <c r="CT54" i="4" s="1"/>
  <c r="CS60" i="4"/>
  <c r="CS61" i="4" s="1"/>
  <c r="CS63" i="4" s="1"/>
  <c r="CT32" i="4"/>
  <c r="CS37" i="4"/>
  <c r="CS38" i="4" s="1"/>
  <c r="CS6" i="4"/>
  <c r="CS7" i="4" s="1"/>
  <c r="CS9" i="4" s="1"/>
  <c r="V63" i="2"/>
  <c r="V64" i="2" s="1"/>
  <c r="W57" i="2"/>
  <c r="CT23" i="4"/>
  <c r="CS28" i="4"/>
  <c r="CS29" i="4" s="1"/>
  <c r="V18" i="3" l="1"/>
  <c r="CU50" i="4"/>
  <c r="CT55" i="4"/>
  <c r="CT56" i="4" s="1"/>
  <c r="CT5" i="4"/>
  <c r="CS10" i="4"/>
  <c r="CS11" i="4" s="1"/>
  <c r="V73" i="2"/>
  <c r="V74" i="2" s="1"/>
  <c r="W67" i="2"/>
  <c r="CT33" i="4"/>
  <c r="CT34" i="4" s="1"/>
  <c r="CT36" i="4" s="1"/>
  <c r="CT15" i="4"/>
  <c r="CT16" i="4" s="1"/>
  <c r="CT18" i="4" s="1"/>
  <c r="W58" i="2"/>
  <c r="W59" i="2" s="1"/>
  <c r="CT59" i="4"/>
  <c r="CS64" i="4"/>
  <c r="CS65" i="4" s="1"/>
  <c r="V19" i="3"/>
  <c r="V20" i="3" s="1"/>
  <c r="CT24" i="4"/>
  <c r="CT25" i="4" s="1"/>
  <c r="CT27" i="4" s="1"/>
  <c r="V11" i="3"/>
  <c r="V12" i="3" s="1"/>
  <c r="W5" i="3"/>
  <c r="CT42" i="4"/>
  <c r="CT43" i="4" s="1"/>
  <c r="CT45" i="4" s="1"/>
  <c r="V28" i="3" l="1"/>
  <c r="V29" i="3" s="1"/>
  <c r="CU14" i="4"/>
  <c r="CT19" i="4"/>
  <c r="CT20" i="4" s="1"/>
  <c r="CU32" i="4"/>
  <c r="CT37" i="4"/>
  <c r="CT38" i="4" s="1"/>
  <c r="W6" i="3"/>
  <c r="W7" i="3" s="1"/>
  <c r="V21" i="3"/>
  <c r="V22" i="3" s="1"/>
  <c r="W15" i="3"/>
  <c r="CT6" i="4"/>
  <c r="CT7" i="4" s="1"/>
  <c r="CT9" i="4" s="1"/>
  <c r="CU41" i="4"/>
  <c r="CT46" i="4"/>
  <c r="CT47" i="4" s="1"/>
  <c r="CT28" i="4"/>
  <c r="CT29" i="4" s="1"/>
  <c r="CU23" i="4"/>
  <c r="W10" i="2"/>
  <c r="W68" i="2"/>
  <c r="W69" i="2" s="1"/>
  <c r="CT60" i="4"/>
  <c r="CT61" i="4" s="1"/>
  <c r="CT63" i="4" s="1"/>
  <c r="CU51" i="4"/>
  <c r="CU52" i="4" s="1"/>
  <c r="CU54" i="4" s="1"/>
  <c r="V30" i="3" l="1"/>
  <c r="V31" i="3" s="1"/>
  <c r="V32" i="3" s="1"/>
  <c r="V38" i="3"/>
  <c r="V39" i="3" s="1"/>
  <c r="V40" i="3" s="1"/>
  <c r="CU59" i="4"/>
  <c r="CT64" i="4"/>
  <c r="CT65" i="4" s="1"/>
  <c r="W11" i="2"/>
  <c r="W12" i="2" s="1"/>
  <c r="CU42" i="4"/>
  <c r="CU43" i="4" s="1"/>
  <c r="CU45" i="4" s="1"/>
  <c r="CU24" i="4"/>
  <c r="CU25" i="4" s="1"/>
  <c r="CU27" i="4" s="1"/>
  <c r="CU33" i="4"/>
  <c r="CU34" i="4" s="1"/>
  <c r="CU36" i="4" s="1"/>
  <c r="CT10" i="4"/>
  <c r="CT11" i="4" s="1"/>
  <c r="CU5" i="4"/>
  <c r="CU55" i="4"/>
  <c r="CU56" i="4" s="1"/>
  <c r="CV50" i="4"/>
  <c r="W16" i="3"/>
  <c r="W17" i="3" s="1"/>
  <c r="CU15" i="4"/>
  <c r="CU16" i="4" s="1"/>
  <c r="CU18" i="4" s="1"/>
  <c r="W25" i="3" l="1"/>
  <c r="W26" i="3" s="1"/>
  <c r="W27" i="3" s="1"/>
  <c r="W20" i="2"/>
  <c r="W21" i="2" s="1"/>
  <c r="W22" i="2" s="1"/>
  <c r="V48" i="3"/>
  <c r="V49" i="3" s="1"/>
  <c r="V50" i="3" s="1"/>
  <c r="CU28" i="4"/>
  <c r="CU29" i="4" s="1"/>
  <c r="CV23" i="4"/>
  <c r="CU46" i="4"/>
  <c r="CU47" i="4" s="1"/>
  <c r="CV41" i="4"/>
  <c r="CU19" i="4"/>
  <c r="CU20" i="4" s="1"/>
  <c r="CV14" i="4"/>
  <c r="CV51" i="4"/>
  <c r="CV52" i="4" s="1"/>
  <c r="CV54" i="4" s="1"/>
  <c r="CU6" i="4"/>
  <c r="H15" i="6" s="1"/>
  <c r="V41" i="3"/>
  <c r="V42" i="3" s="1"/>
  <c r="W35" i="3"/>
  <c r="W13" i="2"/>
  <c r="W14" i="2" s="1"/>
  <c r="X7" i="2"/>
  <c r="CV32" i="4"/>
  <c r="CU37" i="4"/>
  <c r="CU38" i="4" s="1"/>
  <c r="CU60" i="4"/>
  <c r="CU61" i="4" s="1"/>
  <c r="CU63" i="4" s="1"/>
  <c r="W30" i="2" l="1"/>
  <c r="W31" i="2" s="1"/>
  <c r="W32" i="2" s="1"/>
  <c r="CV55" i="4"/>
  <c r="CV56" i="4" s="1"/>
  <c r="CW50" i="4"/>
  <c r="V51" i="3"/>
  <c r="V52" i="3" s="1"/>
  <c r="W45" i="3"/>
  <c r="Q15" i="6"/>
  <c r="E15" i="6"/>
  <c r="CV42" i="4"/>
  <c r="CV43" i="4" s="1"/>
  <c r="CV45" i="4" s="1"/>
  <c r="CV33" i="4"/>
  <c r="CV34" i="4" s="1"/>
  <c r="CV36" i="4" s="1"/>
  <c r="CU64" i="4"/>
  <c r="CU65" i="4" s="1"/>
  <c r="CV59" i="4"/>
  <c r="CU7" i="4"/>
  <c r="CU9" i="4" s="1"/>
  <c r="CU10" i="4" s="1"/>
  <c r="CU11" i="4" s="1"/>
  <c r="G15" i="6" s="1"/>
  <c r="W23" i="2"/>
  <c r="W24" i="2" s="1"/>
  <c r="X17" i="2"/>
  <c r="CV24" i="4"/>
  <c r="CV25" i="4" s="1"/>
  <c r="CV27" i="4" s="1"/>
  <c r="X8" i="2"/>
  <c r="X9" i="2" s="1"/>
  <c r="W36" i="3"/>
  <c r="W37" i="3" s="1"/>
  <c r="V58" i="3"/>
  <c r="CV15" i="4"/>
  <c r="CV16" i="4" s="1"/>
  <c r="CV18" i="4" s="1"/>
  <c r="CW23" i="4" l="1"/>
  <c r="CV28" i="4"/>
  <c r="CV29" i="4" s="1"/>
  <c r="CV46" i="4"/>
  <c r="CV47" i="4" s="1"/>
  <c r="CW41" i="4"/>
  <c r="CV19" i="4"/>
  <c r="CV20" i="4" s="1"/>
  <c r="CW14" i="4"/>
  <c r="CV37" i="4"/>
  <c r="CV38" i="4" s="1"/>
  <c r="CW32" i="4"/>
  <c r="W33" i="2"/>
  <c r="W34" i="2" s="1"/>
  <c r="X27" i="2"/>
  <c r="W46" i="3"/>
  <c r="W47" i="3" s="1"/>
  <c r="P15" i="6"/>
  <c r="CV60" i="4"/>
  <c r="CV61" i="4" s="1"/>
  <c r="CV63" i="4" s="1"/>
  <c r="N15" i="6"/>
  <c r="CW51" i="4"/>
  <c r="CW52" i="4" s="1"/>
  <c r="CW54" i="4" s="1"/>
  <c r="V59" i="3"/>
  <c r="V60" i="3" s="1"/>
  <c r="X18" i="2"/>
  <c r="X19" i="2" s="1"/>
  <c r="W40" i="2"/>
  <c r="V68" i="3" l="1"/>
  <c r="V69" i="3" s="1"/>
  <c r="V70" i="3" s="1"/>
  <c r="W65" i="3" s="1"/>
  <c r="CX50" i="4"/>
  <c r="CW55" i="4"/>
  <c r="CW56" i="4" s="1"/>
  <c r="CW59" i="4"/>
  <c r="CV64" i="4"/>
  <c r="CV65" i="4" s="1"/>
  <c r="W41" i="2"/>
  <c r="W42" i="2" s="1"/>
  <c r="V61" i="3"/>
  <c r="V62" i="3" s="1"/>
  <c r="W55" i="3"/>
  <c r="X28" i="2"/>
  <c r="X29" i="2" s="1"/>
  <c r="CW42" i="4"/>
  <c r="CW43" i="4" s="1"/>
  <c r="CW45" i="4" s="1"/>
  <c r="CW33" i="4"/>
  <c r="CW34" i="4" s="1"/>
  <c r="CW36" i="4" s="1"/>
  <c r="CW15" i="4"/>
  <c r="CW16" i="4" s="1"/>
  <c r="CW18" i="4" s="1"/>
  <c r="CW24" i="4"/>
  <c r="CW25" i="4" s="1"/>
  <c r="CW27" i="4" s="1"/>
  <c r="V71" i="3" l="1"/>
  <c r="V72" i="3" s="1"/>
  <c r="CW28" i="4"/>
  <c r="CW29" i="4" s="1"/>
  <c r="CX23" i="4"/>
  <c r="CW37" i="4"/>
  <c r="CW38" i="4" s="1"/>
  <c r="CX32" i="4"/>
  <c r="CW46" i="4"/>
  <c r="CW47" i="4" s="1"/>
  <c r="CX41" i="4"/>
  <c r="X37" i="2"/>
  <c r="W43" i="2"/>
  <c r="W44" i="2" s="1"/>
  <c r="CX14" i="4"/>
  <c r="CW19" i="4"/>
  <c r="CW20" i="4" s="1"/>
  <c r="W56" i="3"/>
  <c r="W57" i="3" s="1"/>
  <c r="CW60" i="4"/>
  <c r="CW61" i="4" s="1"/>
  <c r="CW63" i="4" s="1"/>
  <c r="W66" i="3"/>
  <c r="W67" i="3" s="1"/>
  <c r="W8" i="3"/>
  <c r="W50" i="2"/>
  <c r="CX51" i="4"/>
  <c r="CX52" i="4" s="1"/>
  <c r="CX54" i="4" s="1"/>
  <c r="CX55" i="4" l="1"/>
  <c r="CX56" i="4" s="1"/>
  <c r="CY50" i="4"/>
  <c r="CX33" i="4"/>
  <c r="CX34" i="4" s="1"/>
  <c r="CX36" i="4" s="1"/>
  <c r="CX15" i="4"/>
  <c r="CX16" i="4" s="1"/>
  <c r="CX18" i="4" s="1"/>
  <c r="W9" i="3"/>
  <c r="W10" i="3" s="1"/>
  <c r="X38" i="2"/>
  <c r="X39" i="2" s="1"/>
  <c r="CX24" i="4"/>
  <c r="CX25" i="4" s="1"/>
  <c r="CX27" i="4" s="1"/>
  <c r="CW64" i="4"/>
  <c r="CW65" i="4" s="1"/>
  <c r="CX59" i="4"/>
  <c r="W51" i="2"/>
  <c r="W52" i="2" s="1"/>
  <c r="CX42" i="4"/>
  <c r="CX43" i="4" s="1"/>
  <c r="CX45" i="4" s="1"/>
  <c r="W60" i="2" l="1"/>
  <c r="W61" i="2" s="1"/>
  <c r="W62" i="2" s="1"/>
  <c r="W18" i="3"/>
  <c r="W19" i="3" s="1"/>
  <c r="W20" i="3" s="1"/>
  <c r="CX46" i="4"/>
  <c r="CX47" i="4" s="1"/>
  <c r="CY41" i="4"/>
  <c r="CY23" i="4"/>
  <c r="CX28" i="4"/>
  <c r="CX29" i="4" s="1"/>
  <c r="CY14" i="4"/>
  <c r="CX19" i="4"/>
  <c r="CX20" i="4" s="1"/>
  <c r="CX60" i="4"/>
  <c r="CX61" i="4" s="1"/>
  <c r="CX63" i="4" s="1"/>
  <c r="CX37" i="4"/>
  <c r="CX38" i="4" s="1"/>
  <c r="CY32" i="4"/>
  <c r="CY51" i="4"/>
  <c r="CY52" i="4" s="1"/>
  <c r="CY54" i="4" s="1"/>
  <c r="W53" i="2"/>
  <c r="W54" i="2" s="1"/>
  <c r="X47" i="2"/>
  <c r="W11" i="3"/>
  <c r="W12" i="3" s="1"/>
  <c r="X5" i="3"/>
  <c r="CY59" i="4" l="1"/>
  <c r="CX64" i="4"/>
  <c r="CX65" i="4" s="1"/>
  <c r="W63" i="2"/>
  <c r="W64" i="2" s="1"/>
  <c r="X57" i="2"/>
  <c r="X6" i="3"/>
  <c r="X7" i="3" s="1"/>
  <c r="W28" i="3"/>
  <c r="CY24" i="4"/>
  <c r="CY25" i="4" s="1"/>
  <c r="CY27" i="4" s="1"/>
  <c r="W21" i="3"/>
  <c r="W22" i="3" s="1"/>
  <c r="X15" i="3"/>
  <c r="CZ50" i="4"/>
  <c r="CY55" i="4"/>
  <c r="CY56" i="4" s="1"/>
  <c r="CY42" i="4"/>
  <c r="CY43" i="4" s="1"/>
  <c r="CY45" i="4" s="1"/>
  <c r="X48" i="2"/>
  <c r="X49" i="2" s="1"/>
  <c r="W70" i="2"/>
  <c r="W71" i="2" s="1"/>
  <c r="W72" i="2" s="1"/>
  <c r="CY33" i="4"/>
  <c r="CY34" i="4" s="1"/>
  <c r="CY36" i="4" s="1"/>
  <c r="CY15" i="4"/>
  <c r="CY16" i="4" s="1"/>
  <c r="CY18" i="4" s="1"/>
  <c r="CZ41" i="4" l="1"/>
  <c r="CY46" i="4"/>
  <c r="CY47" i="4" s="1"/>
  <c r="CZ32" i="4"/>
  <c r="CY37" i="4"/>
  <c r="CY38" i="4" s="1"/>
  <c r="W73" i="2"/>
  <c r="W74" i="2" s="1"/>
  <c r="X67" i="2"/>
  <c r="CZ51" i="4"/>
  <c r="CZ52" i="4" s="1"/>
  <c r="CZ54" i="4" s="1"/>
  <c r="CZ23" i="4"/>
  <c r="CY28" i="4"/>
  <c r="CY29" i="4" s="1"/>
  <c r="X58" i="2"/>
  <c r="X59" i="2" s="1"/>
  <c r="CY19" i="4"/>
  <c r="CY20" i="4" s="1"/>
  <c r="CZ14" i="4"/>
  <c r="X16" i="3"/>
  <c r="X17" i="3" s="1"/>
  <c r="W29" i="3"/>
  <c r="W30" i="3" s="1"/>
  <c r="CY60" i="4"/>
  <c r="CY61" i="4" s="1"/>
  <c r="CY63" i="4" s="1"/>
  <c r="CZ59" i="4" l="1"/>
  <c r="CY64" i="4"/>
  <c r="CY65" i="4" s="1"/>
  <c r="CZ24" i="4"/>
  <c r="CZ25" i="4" s="1"/>
  <c r="CZ27" i="4" s="1"/>
  <c r="CZ42" i="4"/>
  <c r="CZ43" i="4" s="1"/>
  <c r="CZ45" i="4" s="1"/>
  <c r="W38" i="3"/>
  <c r="W31" i="3"/>
  <c r="W32" i="3" s="1"/>
  <c r="X25" i="3"/>
  <c r="CZ55" i="4"/>
  <c r="CZ56" i="4" s="1"/>
  <c r="DA50" i="4"/>
  <c r="CZ33" i="4"/>
  <c r="CZ34" i="4" s="1"/>
  <c r="CZ36" i="4" s="1"/>
  <c r="CZ15" i="4"/>
  <c r="CZ16" i="4" s="1"/>
  <c r="CZ18" i="4" s="1"/>
  <c r="X10" i="2"/>
  <c r="X68" i="2"/>
  <c r="X69" i="2" s="1"/>
  <c r="CZ19" i="4" l="1"/>
  <c r="CZ20" i="4" s="1"/>
  <c r="DA14" i="4"/>
  <c r="DA41" i="4"/>
  <c r="CZ46" i="4"/>
  <c r="CZ47" i="4" s="1"/>
  <c r="CZ28" i="4"/>
  <c r="CZ29" i="4" s="1"/>
  <c r="DA23" i="4"/>
  <c r="X11" i="2"/>
  <c r="X12" i="2" s="1"/>
  <c r="X26" i="3"/>
  <c r="X27" i="3" s="1"/>
  <c r="CZ60" i="4"/>
  <c r="CZ61" i="4" s="1"/>
  <c r="CZ63" i="4" s="1"/>
  <c r="CZ37" i="4"/>
  <c r="CZ38" i="4" s="1"/>
  <c r="DA32" i="4"/>
  <c r="DA51" i="4"/>
  <c r="DA52" i="4" s="1"/>
  <c r="DA54" i="4" s="1"/>
  <c r="W39" i="3"/>
  <c r="W40" i="3" s="1"/>
  <c r="X20" i="2" l="1"/>
  <c r="X21" i="2" s="1"/>
  <c r="X22" i="2" s="1"/>
  <c r="DA59" i="4"/>
  <c r="CZ64" i="4"/>
  <c r="CZ65" i="4" s="1"/>
  <c r="DA24" i="4"/>
  <c r="DA25" i="4" s="1"/>
  <c r="DA27" i="4" s="1"/>
  <c r="W41" i="3"/>
  <c r="W42" i="3" s="1"/>
  <c r="X35" i="3"/>
  <c r="X13" i="2"/>
  <c r="X14" i="2" s="1"/>
  <c r="Y7" i="2"/>
  <c r="DA42" i="4"/>
  <c r="DA43" i="4" s="1"/>
  <c r="DA45" i="4" s="1"/>
  <c r="DA55" i="4"/>
  <c r="DA56" i="4" s="1"/>
  <c r="DB50" i="4"/>
  <c r="DA15" i="4"/>
  <c r="DA16" i="4" s="1"/>
  <c r="DA18" i="4" s="1"/>
  <c r="W48" i="3"/>
  <c r="DA33" i="4"/>
  <c r="DA34" i="4" s="1"/>
  <c r="DA36" i="4" s="1"/>
  <c r="DB32" i="4" l="1"/>
  <c r="DA37" i="4"/>
  <c r="DA38" i="4" s="1"/>
  <c r="DB23" i="4"/>
  <c r="DA28" i="4"/>
  <c r="DA29" i="4" s="1"/>
  <c r="W49" i="3"/>
  <c r="W50" i="3" s="1"/>
  <c r="DA60" i="4"/>
  <c r="DA61" i="4" s="1"/>
  <c r="DA63" i="4" s="1"/>
  <c r="X30" i="2"/>
  <c r="DA19" i="4"/>
  <c r="DA20" i="4" s="1"/>
  <c r="DB14" i="4"/>
  <c r="DB41" i="4"/>
  <c r="DA46" i="4"/>
  <c r="DA47" i="4" s="1"/>
  <c r="X23" i="2"/>
  <c r="X24" i="2" s="1"/>
  <c r="Y17" i="2"/>
  <c r="DB51" i="4"/>
  <c r="DB52" i="4" s="1"/>
  <c r="DB54" i="4" s="1"/>
  <c r="Y8" i="2"/>
  <c r="Y9" i="2" s="1"/>
  <c r="X36" i="3"/>
  <c r="X37" i="3" s="1"/>
  <c r="W58" i="3" l="1"/>
  <c r="W59" i="3" s="1"/>
  <c r="W60" i="3" s="1"/>
  <c r="DB59" i="4"/>
  <c r="DA64" i="4"/>
  <c r="DA65" i="4" s="1"/>
  <c r="DB42" i="4"/>
  <c r="DB43" i="4" s="1"/>
  <c r="DB45" i="4" s="1"/>
  <c r="Y18" i="2"/>
  <c r="Y19" i="2" s="1"/>
  <c r="DB15" i="4"/>
  <c r="DB16" i="4" s="1"/>
  <c r="DB18" i="4" s="1"/>
  <c r="DB24" i="4"/>
  <c r="DB25" i="4" s="1"/>
  <c r="DB27" i="4" s="1"/>
  <c r="DB55" i="4"/>
  <c r="DB56" i="4" s="1"/>
  <c r="DC50" i="4"/>
  <c r="X31" i="2"/>
  <c r="X32" i="2" s="1"/>
  <c r="W51" i="3"/>
  <c r="W52" i="3" s="1"/>
  <c r="X45" i="3"/>
  <c r="DB33" i="4"/>
  <c r="DB34" i="4" s="1"/>
  <c r="DB36" i="4" s="1"/>
  <c r="W68" i="3" l="1"/>
  <c r="W69" i="3" s="1"/>
  <c r="W70" i="3" s="1"/>
  <c r="W71" i="3" s="1"/>
  <c r="W72" i="3" s="1"/>
  <c r="DC14" i="4"/>
  <c r="DB19" i="4"/>
  <c r="DB20" i="4" s="1"/>
  <c r="DC23" i="4"/>
  <c r="DB28" i="4"/>
  <c r="DB29" i="4" s="1"/>
  <c r="DC41" i="4"/>
  <c r="DB46" i="4"/>
  <c r="DB47" i="4" s="1"/>
  <c r="DB37" i="4"/>
  <c r="DB38" i="4" s="1"/>
  <c r="DC32" i="4"/>
  <c r="X33" i="2"/>
  <c r="X34" i="2" s="1"/>
  <c r="Y27" i="2"/>
  <c r="X46" i="3"/>
  <c r="X47" i="3" s="1"/>
  <c r="DC51" i="4"/>
  <c r="DC52" i="4" s="1"/>
  <c r="DC54" i="4" s="1"/>
  <c r="X40" i="2"/>
  <c r="W61" i="3"/>
  <c r="W62" i="3" s="1"/>
  <c r="X55" i="3"/>
  <c r="DB60" i="4"/>
  <c r="DB61" i="4" s="1"/>
  <c r="DB63" i="4" s="1"/>
  <c r="X65" i="3" l="1"/>
  <c r="X66" i="3" s="1"/>
  <c r="X67" i="3" s="1"/>
  <c r="DC59" i="4"/>
  <c r="DB64" i="4"/>
  <c r="DB65" i="4" s="1"/>
  <c r="X41" i="2"/>
  <c r="X42" i="2" s="1"/>
  <c r="DD50" i="4"/>
  <c r="DC55" i="4"/>
  <c r="DC56" i="4" s="1"/>
  <c r="DC42" i="4"/>
  <c r="DC43" i="4" s="1"/>
  <c r="DC45" i="4" s="1"/>
  <c r="DC33" i="4"/>
  <c r="DC34" i="4" s="1"/>
  <c r="DC36" i="4" s="1"/>
  <c r="DC24" i="4"/>
  <c r="DC25" i="4" s="1"/>
  <c r="DC27" i="4" s="1"/>
  <c r="X56" i="3"/>
  <c r="X57" i="3" s="1"/>
  <c r="Y28" i="2"/>
  <c r="Y29" i="2" s="1"/>
  <c r="DC15" i="4"/>
  <c r="DC16" i="4" s="1"/>
  <c r="DC18" i="4" s="1"/>
  <c r="X8" i="3" l="1"/>
  <c r="X9" i="3" s="1"/>
  <c r="X10" i="3" s="1"/>
  <c r="DC46" i="4"/>
  <c r="DC47" i="4" s="1"/>
  <c r="DD41" i="4"/>
  <c r="DD14" i="4"/>
  <c r="DC19" i="4"/>
  <c r="DC20" i="4" s="1"/>
  <c r="DC37" i="4"/>
  <c r="DC38" i="4" s="1"/>
  <c r="DD32" i="4"/>
  <c r="DD51" i="4"/>
  <c r="DD52" i="4" s="1"/>
  <c r="DD54" i="4" s="1"/>
  <c r="X50" i="2"/>
  <c r="DC28" i="4"/>
  <c r="DC29" i="4" s="1"/>
  <c r="DD23" i="4"/>
  <c r="X43" i="2"/>
  <c r="X44" i="2" s="1"/>
  <c r="Y37" i="2"/>
  <c r="DC60" i="4"/>
  <c r="DC61" i="4" s="1"/>
  <c r="DC63" i="4" s="1"/>
  <c r="X18" i="3" l="1"/>
  <c r="X19" i="3" s="1"/>
  <c r="DD59" i="4"/>
  <c r="DC64" i="4"/>
  <c r="DC65" i="4" s="1"/>
  <c r="DD55" i="4"/>
  <c r="DD56" i="4" s="1"/>
  <c r="DE50" i="4"/>
  <c r="X51" i="2"/>
  <c r="X52" i="2" s="1"/>
  <c r="Y5" i="3"/>
  <c r="X11" i="3"/>
  <c r="X12" i="3" s="1"/>
  <c r="Y38" i="2"/>
  <c r="Y39" i="2" s="1"/>
  <c r="DD15" i="4"/>
  <c r="DD16" i="4" s="1"/>
  <c r="DD18" i="4" s="1"/>
  <c r="DD24" i="4"/>
  <c r="DD25" i="4" s="1"/>
  <c r="DD27" i="4" s="1"/>
  <c r="DD42" i="4"/>
  <c r="DD43" i="4" s="1"/>
  <c r="DD45" i="4" s="1"/>
  <c r="DD33" i="4"/>
  <c r="DD34" i="4" s="1"/>
  <c r="DD36" i="4" s="1"/>
  <c r="X20" i="3" l="1"/>
  <c r="X21" i="3" s="1"/>
  <c r="X22" i="3" s="1"/>
  <c r="X28" i="3"/>
  <c r="X29" i="3" s="1"/>
  <c r="X30" i="3" s="1"/>
  <c r="X60" i="2"/>
  <c r="X61" i="2" s="1"/>
  <c r="X62" i="2" s="1"/>
  <c r="DD37" i="4"/>
  <c r="DD38" i="4" s="1"/>
  <c r="DE32" i="4"/>
  <c r="DE51" i="4"/>
  <c r="DE52" i="4" s="1"/>
  <c r="DE54" i="4" s="1"/>
  <c r="DE41" i="4"/>
  <c r="DD46" i="4"/>
  <c r="DD47" i="4" s="1"/>
  <c r="DD28" i="4"/>
  <c r="DD29" i="4" s="1"/>
  <c r="DE23" i="4"/>
  <c r="X53" i="2"/>
  <c r="X54" i="2" s="1"/>
  <c r="Y47" i="2"/>
  <c r="DE14" i="4"/>
  <c r="DD19" i="4"/>
  <c r="DD20" i="4" s="1"/>
  <c r="Y6" i="3"/>
  <c r="Y7" i="3" s="1"/>
  <c r="Y15" i="3"/>
  <c r="DD60" i="4"/>
  <c r="DD61" i="4" s="1"/>
  <c r="DD63" i="4" s="1"/>
  <c r="X70" i="2" l="1"/>
  <c r="X71" i="2" s="1"/>
  <c r="X72" i="2" s="1"/>
  <c r="X73" i="2" s="1"/>
  <c r="X74" i="2" s="1"/>
  <c r="DD64" i="4"/>
  <c r="DD65" i="4" s="1"/>
  <c r="DE59" i="4"/>
  <c r="DF50" i="4"/>
  <c r="DE55" i="4"/>
  <c r="DE56" i="4" s="1"/>
  <c r="DE15" i="4"/>
  <c r="DE16" i="4" s="1"/>
  <c r="DE18" i="4" s="1"/>
  <c r="Y16" i="3"/>
  <c r="Y17" i="3" s="1"/>
  <c r="X38" i="3"/>
  <c r="Y48" i="2"/>
  <c r="Y49" i="2" s="1"/>
  <c r="DE42" i="4"/>
  <c r="DE43" i="4" s="1"/>
  <c r="DE45" i="4" s="1"/>
  <c r="X63" i="2"/>
  <c r="X64" i="2" s="1"/>
  <c r="Y57" i="2"/>
  <c r="DE24" i="4"/>
  <c r="DE25" i="4" s="1"/>
  <c r="DE27" i="4" s="1"/>
  <c r="DE33" i="4"/>
  <c r="DE34" i="4" s="1"/>
  <c r="DE36" i="4" s="1"/>
  <c r="X31" i="3"/>
  <c r="X32" i="3" s="1"/>
  <c r="Y25" i="3"/>
  <c r="Y67" i="2" l="1"/>
  <c r="Y68" i="2" s="1"/>
  <c r="Y69" i="2" s="1"/>
  <c r="DF41" i="4"/>
  <c r="DE46" i="4"/>
  <c r="DE47" i="4" s="1"/>
  <c r="DF14" i="4"/>
  <c r="DE19" i="4"/>
  <c r="DE20" i="4" s="1"/>
  <c r="DF32" i="4"/>
  <c r="DE37" i="4"/>
  <c r="DE38" i="4" s="1"/>
  <c r="DE28" i="4"/>
  <c r="DE29" i="4" s="1"/>
  <c r="DF23" i="4"/>
  <c r="Y58" i="2"/>
  <c r="Y59" i="2" s="1"/>
  <c r="DE60" i="4"/>
  <c r="DE61" i="4" s="1"/>
  <c r="DE63" i="4" s="1"/>
  <c r="Y26" i="3"/>
  <c r="Y27" i="3" s="1"/>
  <c r="X39" i="3"/>
  <c r="X40" i="3" s="1"/>
  <c r="DF51" i="4"/>
  <c r="DF52" i="4" s="1"/>
  <c r="DF54" i="4" s="1"/>
  <c r="Y10" i="2" l="1"/>
  <c r="Y11" i="2" s="1"/>
  <c r="Y12" i="2" s="1"/>
  <c r="X41" i="3"/>
  <c r="X42" i="3" s="1"/>
  <c r="Y35" i="3"/>
  <c r="DF59" i="4"/>
  <c r="DE64" i="4"/>
  <c r="DE65" i="4" s="1"/>
  <c r="DF33" i="4"/>
  <c r="DF34" i="4" s="1"/>
  <c r="DF36" i="4" s="1"/>
  <c r="DF42" i="4"/>
  <c r="DF43" i="4" s="1"/>
  <c r="DF45" i="4" s="1"/>
  <c r="DF24" i="4"/>
  <c r="DF25" i="4" s="1"/>
  <c r="DF27" i="4" s="1"/>
  <c r="DF15" i="4"/>
  <c r="DF16" i="4" s="1"/>
  <c r="DF18" i="4" s="1"/>
  <c r="DF55" i="4"/>
  <c r="DF56" i="4" s="1"/>
  <c r="DG50" i="4"/>
  <c r="X48" i="3"/>
  <c r="DF19" i="4" l="1"/>
  <c r="DF20" i="4" s="1"/>
  <c r="DG14" i="4"/>
  <c r="DG23" i="4"/>
  <c r="DF28" i="4"/>
  <c r="DF29" i="4" s="1"/>
  <c r="Y13" i="2"/>
  <c r="Y14" i="2" s="1"/>
  <c r="Z7" i="2"/>
  <c r="DG41" i="4"/>
  <c r="DF46" i="4"/>
  <c r="DF47" i="4" s="1"/>
  <c r="DF37" i="4"/>
  <c r="DF38" i="4" s="1"/>
  <c r="DG32" i="4"/>
  <c r="X49" i="3"/>
  <c r="X50" i="3" s="1"/>
  <c r="X58" i="3"/>
  <c r="DF60" i="4"/>
  <c r="DF61" i="4" s="1"/>
  <c r="DF63" i="4" s="1"/>
  <c r="DG51" i="4"/>
  <c r="DG52" i="4" s="1"/>
  <c r="DG54" i="4" s="1"/>
  <c r="Y20" i="2"/>
  <c r="Y36" i="3"/>
  <c r="Y37" i="3" s="1"/>
  <c r="DH50" i="4" l="1"/>
  <c r="DG55" i="4"/>
  <c r="DG56" i="4" s="1"/>
  <c r="X59" i="3"/>
  <c r="X60" i="3" s="1"/>
  <c r="X51" i="3"/>
  <c r="X52" i="3" s="1"/>
  <c r="Y45" i="3"/>
  <c r="DG42" i="4"/>
  <c r="DG43" i="4" s="1"/>
  <c r="DG45" i="4" s="1"/>
  <c r="DG24" i="4"/>
  <c r="DG25" i="4" s="1"/>
  <c r="DG27" i="4" s="1"/>
  <c r="DG33" i="4"/>
  <c r="DG34" i="4" s="1"/>
  <c r="DG36" i="4" s="1"/>
  <c r="Z8" i="2"/>
  <c r="Z9" i="2" s="1"/>
  <c r="DG15" i="4"/>
  <c r="DG16" i="4" s="1"/>
  <c r="DG18" i="4" s="1"/>
  <c r="Y21" i="2"/>
  <c r="Y22" i="2" s="1"/>
  <c r="DF64" i="4"/>
  <c r="DF65" i="4" s="1"/>
  <c r="DG59" i="4"/>
  <c r="X68" i="3" l="1"/>
  <c r="X69" i="3" s="1"/>
  <c r="X70" i="3" s="1"/>
  <c r="X71" i="3" s="1"/>
  <c r="X72" i="3" s="1"/>
  <c r="DG28" i="4"/>
  <c r="DG29" i="4" s="1"/>
  <c r="DH23" i="4"/>
  <c r="DG19" i="4"/>
  <c r="DG20" i="4" s="1"/>
  <c r="DH14" i="4"/>
  <c r="DH41" i="4"/>
  <c r="DG46" i="4"/>
  <c r="DG47" i="4" s="1"/>
  <c r="DG60" i="4"/>
  <c r="DG61" i="4" s="1"/>
  <c r="DG63" i="4" s="1"/>
  <c r="X61" i="3"/>
  <c r="X62" i="3" s="1"/>
  <c r="Y55" i="3"/>
  <c r="Y23" i="2"/>
  <c r="Y24" i="2" s="1"/>
  <c r="Z17" i="2"/>
  <c r="DG37" i="4"/>
  <c r="DG38" i="4" s="1"/>
  <c r="DH32" i="4"/>
  <c r="Y30" i="2"/>
  <c r="Y46" i="3"/>
  <c r="Y47" i="3" s="1"/>
  <c r="DH51" i="4"/>
  <c r="DH52" i="4" s="1"/>
  <c r="DH54" i="4" s="1"/>
  <c r="Y65" i="3" l="1"/>
  <c r="Y8" i="3" s="1"/>
  <c r="DH59" i="4"/>
  <c r="DG64" i="4"/>
  <c r="DG65" i="4" s="1"/>
  <c r="Z18" i="2"/>
  <c r="Z19" i="2" s="1"/>
  <c r="DH42" i="4"/>
  <c r="DH43" i="4" s="1"/>
  <c r="DH45" i="4" s="1"/>
  <c r="DI50" i="4"/>
  <c r="DH55" i="4"/>
  <c r="DH56" i="4" s="1"/>
  <c r="Y31" i="2"/>
  <c r="Y32" i="2" s="1"/>
  <c r="DH33" i="4"/>
  <c r="DH34" i="4" s="1"/>
  <c r="DH36" i="4" s="1"/>
  <c r="Y56" i="3"/>
  <c r="Y57" i="3" s="1"/>
  <c r="Y66" i="3"/>
  <c r="Y67" i="3" s="1"/>
  <c r="DH15" i="4"/>
  <c r="DH16" i="4" s="1"/>
  <c r="DH18" i="4" s="1"/>
  <c r="DH24" i="4"/>
  <c r="DH25" i="4" s="1"/>
  <c r="DH27" i="4" s="1"/>
  <c r="DI41" i="4" l="1"/>
  <c r="DH46" i="4"/>
  <c r="DH47" i="4" s="1"/>
  <c r="DH28" i="4"/>
  <c r="DH29" i="4" s="1"/>
  <c r="DI23" i="4"/>
  <c r="Y33" i="2"/>
  <c r="Y34" i="2" s="1"/>
  <c r="Z27" i="2"/>
  <c r="Y9" i="3"/>
  <c r="Y10" i="3" s="1"/>
  <c r="DH19" i="4"/>
  <c r="DH20" i="4" s="1"/>
  <c r="DI14" i="4"/>
  <c r="DI51" i="4"/>
  <c r="DI52" i="4" s="1"/>
  <c r="DI54" i="4" s="1"/>
  <c r="DI32" i="4"/>
  <c r="DH37" i="4"/>
  <c r="DH38" i="4" s="1"/>
  <c r="Y40" i="2"/>
  <c r="DH60" i="4"/>
  <c r="DH61" i="4" s="1"/>
  <c r="DH63" i="4" s="1"/>
  <c r="DI59" i="4" l="1"/>
  <c r="DH64" i="4"/>
  <c r="DH65" i="4" s="1"/>
  <c r="Y41" i="2"/>
  <c r="Y42" i="2" s="1"/>
  <c r="DJ50" i="4"/>
  <c r="DI55" i="4"/>
  <c r="DI56" i="4" s="1"/>
  <c r="Y11" i="3"/>
  <c r="Y12" i="3" s="1"/>
  <c r="Z5" i="3"/>
  <c r="DI24" i="4"/>
  <c r="DI25" i="4" s="1"/>
  <c r="DI27" i="4" s="1"/>
  <c r="DI15" i="4"/>
  <c r="DI16" i="4" s="1"/>
  <c r="DI18" i="4" s="1"/>
  <c r="Z28" i="2"/>
  <c r="Z29" i="2" s="1"/>
  <c r="DI33" i="4"/>
  <c r="DI34" i="4" s="1"/>
  <c r="DI36" i="4" s="1"/>
  <c r="Y18" i="3"/>
  <c r="DI42" i="4"/>
  <c r="DI43" i="4" s="1"/>
  <c r="DI45" i="4" s="1"/>
  <c r="Y50" i="2" l="1"/>
  <c r="Y51" i="2" s="1"/>
  <c r="Y52" i="2" s="1"/>
  <c r="DJ14" i="4"/>
  <c r="DI19" i="4"/>
  <c r="DI20" i="4" s="1"/>
  <c r="DI46" i="4"/>
  <c r="DI47" i="4" s="1"/>
  <c r="DJ41" i="4"/>
  <c r="DJ32" i="4"/>
  <c r="DI37" i="4"/>
  <c r="DI38" i="4" s="1"/>
  <c r="DJ23" i="4"/>
  <c r="DI28" i="4"/>
  <c r="DI29" i="4" s="1"/>
  <c r="Z6" i="3"/>
  <c r="Z7" i="3" s="1"/>
  <c r="Y43" i="2"/>
  <c r="Y44" i="2" s="1"/>
  <c r="Z37" i="2"/>
  <c r="Y19" i="3"/>
  <c r="Y20" i="3" s="1"/>
  <c r="DJ51" i="4"/>
  <c r="DJ52" i="4" s="1"/>
  <c r="DJ54" i="4" s="1"/>
  <c r="DI60" i="4"/>
  <c r="DI61" i="4" s="1"/>
  <c r="DI63" i="4" s="1"/>
  <c r="Y28" i="3" l="1"/>
  <c r="Y29" i="3" s="1"/>
  <c r="Y30" i="3" s="1"/>
  <c r="Y60" i="2"/>
  <c r="Y61" i="2" s="1"/>
  <c r="Y62" i="2" s="1"/>
  <c r="DJ59" i="4"/>
  <c r="DI64" i="4"/>
  <c r="DI65" i="4" s="1"/>
  <c r="DK50" i="4"/>
  <c r="DJ55" i="4"/>
  <c r="DJ56" i="4" s="1"/>
  <c r="DJ42" i="4"/>
  <c r="DJ43" i="4" s="1"/>
  <c r="DJ45" i="4" s="1"/>
  <c r="Y53" i="2"/>
  <c r="Y54" i="2" s="1"/>
  <c r="Z47" i="2"/>
  <c r="DJ24" i="4"/>
  <c r="DJ25" i="4" s="1"/>
  <c r="DJ27" i="4" s="1"/>
  <c r="Y21" i="3"/>
  <c r="Y22" i="3" s="1"/>
  <c r="Z15" i="3"/>
  <c r="Z38" i="2"/>
  <c r="Z39" i="2" s="1"/>
  <c r="DJ33" i="4"/>
  <c r="DJ34" i="4" s="1"/>
  <c r="DJ36" i="4" s="1"/>
  <c r="DJ15" i="4"/>
  <c r="DJ16" i="4" s="1"/>
  <c r="DJ18" i="4" s="1"/>
  <c r="Y38" i="3" l="1"/>
  <c r="Y39" i="3" s="1"/>
  <c r="Y40" i="3" s="1"/>
  <c r="DJ46" i="4"/>
  <c r="DJ47" i="4" s="1"/>
  <c r="DK41" i="4"/>
  <c r="DK14" i="4"/>
  <c r="DJ19" i="4"/>
  <c r="DJ20" i="4" s="1"/>
  <c r="DK23" i="4"/>
  <c r="DJ28" i="4"/>
  <c r="DJ29" i="4" s="1"/>
  <c r="DK51" i="4"/>
  <c r="DK52" i="4" s="1"/>
  <c r="DK54" i="4" s="1"/>
  <c r="Z48" i="2"/>
  <c r="Z49" i="2" s="1"/>
  <c r="Y63" i="2"/>
  <c r="Y64" i="2" s="1"/>
  <c r="Z57" i="2"/>
  <c r="Z16" i="3"/>
  <c r="Z17" i="3" s="1"/>
  <c r="DJ37" i="4"/>
  <c r="DJ38" i="4" s="1"/>
  <c r="DK32" i="4"/>
  <c r="Y31" i="3"/>
  <c r="Y32" i="3" s="1"/>
  <c r="Z25" i="3"/>
  <c r="Y70" i="2"/>
  <c r="Y71" i="2" s="1"/>
  <c r="Y72" i="2" s="1"/>
  <c r="DJ60" i="4"/>
  <c r="DJ61" i="4" s="1"/>
  <c r="DJ63" i="4" s="1"/>
  <c r="Y48" i="3" l="1"/>
  <c r="Y49" i="3" s="1"/>
  <c r="Y50" i="3" s="1"/>
  <c r="DK55" i="4"/>
  <c r="DK56" i="4" s="1"/>
  <c r="DL50" i="4"/>
  <c r="DK59" i="4"/>
  <c r="DJ64" i="4"/>
  <c r="DJ65" i="4" s="1"/>
  <c r="Y73" i="2"/>
  <c r="Y74" i="2" s="1"/>
  <c r="Z67" i="2"/>
  <c r="Z26" i="3"/>
  <c r="Z27" i="3" s="1"/>
  <c r="DK15" i="4"/>
  <c r="DK16" i="4" s="1"/>
  <c r="DK18" i="4" s="1"/>
  <c r="DK33" i="4"/>
  <c r="DK34" i="4" s="1"/>
  <c r="DK36" i="4" s="1"/>
  <c r="Z58" i="2"/>
  <c r="Z59" i="2" s="1"/>
  <c r="DK42" i="4"/>
  <c r="DK43" i="4" s="1"/>
  <c r="DK45" i="4" s="1"/>
  <c r="Y41" i="3"/>
  <c r="Y42" i="3" s="1"/>
  <c r="Z35" i="3"/>
  <c r="DK24" i="4"/>
  <c r="DK25" i="4" s="1"/>
  <c r="DK27" i="4" s="1"/>
  <c r="DK28" i="4" l="1"/>
  <c r="DK29" i="4" s="1"/>
  <c r="DL23" i="4"/>
  <c r="DL32" i="4"/>
  <c r="DK37" i="4"/>
  <c r="DK38" i="4" s="1"/>
  <c r="DL14" i="4"/>
  <c r="DK19" i="4"/>
  <c r="DK20" i="4" s="1"/>
  <c r="DK60" i="4"/>
  <c r="DK61" i="4" s="1"/>
  <c r="DK63" i="4" s="1"/>
  <c r="Z36" i="3"/>
  <c r="Z37" i="3" s="1"/>
  <c r="Y58" i="3"/>
  <c r="DL51" i="4"/>
  <c r="DL52" i="4" s="1"/>
  <c r="DL54" i="4" s="1"/>
  <c r="DL41" i="4"/>
  <c r="DK46" i="4"/>
  <c r="DK47" i="4" s="1"/>
  <c r="Y51" i="3"/>
  <c r="Y52" i="3" s="1"/>
  <c r="Z45" i="3"/>
  <c r="Z10" i="2"/>
  <c r="Z68" i="2"/>
  <c r="Z69" i="2" s="1"/>
  <c r="DL55" i="4" l="1"/>
  <c r="DL56" i="4" s="1"/>
  <c r="DM50" i="4"/>
  <c r="Z11" i="2"/>
  <c r="Z12" i="2" s="1"/>
  <c r="DL42" i="4"/>
  <c r="DL43" i="4" s="1"/>
  <c r="DL45" i="4" s="1"/>
  <c r="DL15" i="4"/>
  <c r="DL16" i="4" s="1"/>
  <c r="DL18" i="4" s="1"/>
  <c r="Z46" i="3"/>
  <c r="Z47" i="3" s="1"/>
  <c r="DL33" i="4"/>
  <c r="DL34" i="4" s="1"/>
  <c r="DL36" i="4" s="1"/>
  <c r="DL24" i="4"/>
  <c r="DL25" i="4" s="1"/>
  <c r="DL27" i="4" s="1"/>
  <c r="Y59" i="3"/>
  <c r="Y60" i="3" s="1"/>
  <c r="DL59" i="4"/>
  <c r="DK64" i="4"/>
  <c r="DK65" i="4" s="1"/>
  <c r="DL46" i="4" l="1"/>
  <c r="DL47" i="4" s="1"/>
  <c r="DM41" i="4"/>
  <c r="DM23" i="4"/>
  <c r="DL28" i="4"/>
  <c r="DL29" i="4" s="1"/>
  <c r="DL60" i="4"/>
  <c r="DL61" i="4" s="1"/>
  <c r="DL63" i="4" s="1"/>
  <c r="Y68" i="3"/>
  <c r="Y69" i="3" s="1"/>
  <c r="Y70" i="3" s="1"/>
  <c r="Z20" i="2"/>
  <c r="DM51" i="4"/>
  <c r="DM52" i="4" s="1"/>
  <c r="DM54" i="4" s="1"/>
  <c r="Y61" i="3"/>
  <c r="Y62" i="3" s="1"/>
  <c r="Z55" i="3"/>
  <c r="DM32" i="4"/>
  <c r="DL37" i="4"/>
  <c r="DL38" i="4" s="1"/>
  <c r="DM14" i="4"/>
  <c r="DL19" i="4"/>
  <c r="DL20" i="4" s="1"/>
  <c r="Z13" i="2"/>
  <c r="Z14" i="2" s="1"/>
  <c r="AA7" i="2"/>
  <c r="DM55" i="4" l="1"/>
  <c r="DM56" i="4" s="1"/>
  <c r="DN50" i="4"/>
  <c r="DL64" i="4"/>
  <c r="DL65" i="4" s="1"/>
  <c r="DM59" i="4"/>
  <c r="DM33" i="4"/>
  <c r="DM34" i="4" s="1"/>
  <c r="DM36" i="4" s="1"/>
  <c r="Z21" i="2"/>
  <c r="Z22" i="2" s="1"/>
  <c r="Y71" i="3"/>
  <c r="Y72" i="3" s="1"/>
  <c r="Z65" i="3"/>
  <c r="DM24" i="4"/>
  <c r="DM25" i="4" s="1"/>
  <c r="DM27" i="4" s="1"/>
  <c r="DM42" i="4"/>
  <c r="DM43" i="4" s="1"/>
  <c r="DM45" i="4" s="1"/>
  <c r="Z56" i="3"/>
  <c r="Z57" i="3" s="1"/>
  <c r="DM15" i="4"/>
  <c r="DM16" i="4" s="1"/>
  <c r="DM18" i="4" s="1"/>
  <c r="AA8" i="2"/>
  <c r="AA9" i="2" s="1"/>
  <c r="Z30" i="2" l="1"/>
  <c r="Z31" i="2" s="1"/>
  <c r="Z32" i="2" s="1"/>
  <c r="DM28" i="4"/>
  <c r="DM29" i="4" s="1"/>
  <c r="DN23" i="4"/>
  <c r="DM60" i="4"/>
  <c r="DM61" i="4" s="1"/>
  <c r="DM63" i="4" s="1"/>
  <c r="DN41" i="4"/>
  <c r="DM46" i="4"/>
  <c r="DM47" i="4" s="1"/>
  <c r="DM19" i="4"/>
  <c r="DM20" i="4" s="1"/>
  <c r="DN14" i="4"/>
  <c r="Z23" i="2"/>
  <c r="Z24" i="2" s="1"/>
  <c r="AA17" i="2"/>
  <c r="Z8" i="3"/>
  <c r="Z66" i="3"/>
  <c r="Z67" i="3" s="1"/>
  <c r="DN51" i="4"/>
  <c r="DN52" i="4" s="1"/>
  <c r="DN54" i="4" s="1"/>
  <c r="DN32" i="4"/>
  <c r="DM37" i="4"/>
  <c r="DM38" i="4" s="1"/>
  <c r="Z40" i="2" l="1"/>
  <c r="Z41" i="2" s="1"/>
  <c r="DM64" i="4"/>
  <c r="DM65" i="4" s="1"/>
  <c r="DN59" i="4"/>
  <c r="DN15" i="4"/>
  <c r="DN16" i="4" s="1"/>
  <c r="DN18" i="4" s="1"/>
  <c r="DN24" i="4"/>
  <c r="DN25" i="4" s="1"/>
  <c r="DN27" i="4" s="1"/>
  <c r="DN33" i="4"/>
  <c r="DN34" i="4" s="1"/>
  <c r="DN36" i="4" s="1"/>
  <c r="Z9" i="3"/>
  <c r="Z10" i="3" s="1"/>
  <c r="DN55" i="4"/>
  <c r="DN56" i="4" s="1"/>
  <c r="DO50" i="4"/>
  <c r="AA18" i="2"/>
  <c r="AA19" i="2" s="1"/>
  <c r="DN42" i="4"/>
  <c r="DN43" i="4" s="1"/>
  <c r="DN45" i="4" s="1"/>
  <c r="Z33" i="2"/>
  <c r="Z34" i="2" s="1"/>
  <c r="AA27" i="2"/>
  <c r="Z42" i="2" l="1"/>
  <c r="Z43" i="2" s="1"/>
  <c r="Z44" i="2" s="1"/>
  <c r="Z50" i="2"/>
  <c r="Z51" i="2" s="1"/>
  <c r="Z52" i="2" s="1"/>
  <c r="DO23" i="4"/>
  <c r="DN28" i="4"/>
  <c r="DN29" i="4" s="1"/>
  <c r="DO14" i="4"/>
  <c r="DN19" i="4"/>
  <c r="DN20" i="4" s="1"/>
  <c r="DN46" i="4"/>
  <c r="DN47" i="4" s="1"/>
  <c r="DO41" i="4"/>
  <c r="DO32" i="4"/>
  <c r="DN37" i="4"/>
  <c r="DN38" i="4" s="1"/>
  <c r="Z11" i="3"/>
  <c r="Z12" i="3" s="1"/>
  <c r="AA5" i="3"/>
  <c r="AA28" i="2"/>
  <c r="AA29" i="2" s="1"/>
  <c r="DN60" i="4"/>
  <c r="DN61" i="4" s="1"/>
  <c r="DN63" i="4" s="1"/>
  <c r="DO51" i="4"/>
  <c r="DO52" i="4" s="1"/>
  <c r="DO54" i="4" s="1"/>
  <c r="Z18" i="3"/>
  <c r="AA37" i="2" l="1"/>
  <c r="AA38" i="2" s="1"/>
  <c r="AA39" i="2" s="1"/>
  <c r="DO59" i="4"/>
  <c r="DN64" i="4"/>
  <c r="DN65" i="4" s="1"/>
  <c r="Z53" i="2"/>
  <c r="Z54" i="2" s="1"/>
  <c r="AA47" i="2"/>
  <c r="DO33" i="4"/>
  <c r="DO34" i="4" s="1"/>
  <c r="DO36" i="4" s="1"/>
  <c r="DO15" i="4"/>
  <c r="DO16" i="4" s="1"/>
  <c r="DO18" i="4" s="1"/>
  <c r="AA6" i="3"/>
  <c r="AA7" i="3" s="1"/>
  <c r="DO42" i="4"/>
  <c r="DO43" i="4" s="1"/>
  <c r="DO45" i="4" s="1"/>
  <c r="Z19" i="3"/>
  <c r="Z20" i="3" s="1"/>
  <c r="DO55" i="4"/>
  <c r="DO56" i="4" s="1"/>
  <c r="DP50" i="4"/>
  <c r="Z60" i="2"/>
  <c r="DO24" i="4"/>
  <c r="DO25" i="4" s="1"/>
  <c r="DO27" i="4" s="1"/>
  <c r="Z28" i="3" l="1"/>
  <c r="Z29" i="3" s="1"/>
  <c r="Z30" i="3" s="1"/>
  <c r="DP23" i="4"/>
  <c r="DO28" i="4"/>
  <c r="DO29" i="4" s="1"/>
  <c r="DP14" i="4"/>
  <c r="DO19" i="4"/>
  <c r="DO20" i="4" s="1"/>
  <c r="DP32" i="4"/>
  <c r="DO37" i="4"/>
  <c r="DO38" i="4" s="1"/>
  <c r="DP41" i="4"/>
  <c r="DO46" i="4"/>
  <c r="DO47" i="4" s="1"/>
  <c r="AA48" i="2"/>
  <c r="AA49" i="2" s="1"/>
  <c r="Z21" i="3"/>
  <c r="Z22" i="3" s="1"/>
  <c r="AA15" i="3"/>
  <c r="Z61" i="2"/>
  <c r="Z62" i="2" s="1"/>
  <c r="DP51" i="4"/>
  <c r="DP52" i="4" s="1"/>
  <c r="DP54" i="4" s="1"/>
  <c r="DO60" i="4"/>
  <c r="DO61" i="4" s="1"/>
  <c r="DO63" i="4" s="1"/>
  <c r="DO64" i="4" l="1"/>
  <c r="DO65" i="4" s="1"/>
  <c r="DP59" i="4"/>
  <c r="AA16" i="3"/>
  <c r="AA17" i="3" s="1"/>
  <c r="Z38" i="3"/>
  <c r="DP42" i="4"/>
  <c r="DP43" i="4" s="1"/>
  <c r="DP45" i="4" s="1"/>
  <c r="DP15" i="4"/>
  <c r="DP16" i="4" s="1"/>
  <c r="DP18" i="4" s="1"/>
  <c r="Z63" i="2"/>
  <c r="Z64" i="2" s="1"/>
  <c r="AA57" i="2"/>
  <c r="DP55" i="4"/>
  <c r="DP56" i="4" s="1"/>
  <c r="DQ50" i="4"/>
  <c r="Z31" i="3"/>
  <c r="Z32" i="3" s="1"/>
  <c r="AA25" i="3"/>
  <c r="Z70" i="2"/>
  <c r="Z71" i="2" s="1"/>
  <c r="Z72" i="2" s="1"/>
  <c r="DP33" i="4"/>
  <c r="DP34" i="4" s="1"/>
  <c r="DP36" i="4" s="1"/>
  <c r="DP24" i="4"/>
  <c r="DP25" i="4" s="1"/>
  <c r="DP27" i="4" s="1"/>
  <c r="DQ23" i="4" l="1"/>
  <c r="DP28" i="4"/>
  <c r="DP29" i="4" s="1"/>
  <c r="DQ14" i="4"/>
  <c r="DP19" i="4"/>
  <c r="DP20" i="4" s="1"/>
  <c r="DP37" i="4"/>
  <c r="DP38" i="4" s="1"/>
  <c r="DQ32" i="4"/>
  <c r="DQ41" i="4"/>
  <c r="DP46" i="4"/>
  <c r="DP47" i="4" s="1"/>
  <c r="DQ51" i="4"/>
  <c r="DQ52" i="4" s="1"/>
  <c r="DQ54" i="4" s="1"/>
  <c r="Z39" i="3"/>
  <c r="Z40" i="3" s="1"/>
  <c r="AA26" i="3"/>
  <c r="AA27" i="3" s="1"/>
  <c r="Z73" i="2"/>
  <c r="Z74" i="2" s="1"/>
  <c r="AA67" i="2"/>
  <c r="AA58" i="2"/>
  <c r="AA59" i="2" s="1"/>
  <c r="DP60" i="4"/>
  <c r="DP61" i="4" s="1"/>
  <c r="DP63" i="4" s="1"/>
  <c r="Z48" i="3" l="1"/>
  <c r="Z49" i="3" s="1"/>
  <c r="Z50" i="3" s="1"/>
  <c r="DQ55" i="4"/>
  <c r="DQ56" i="4" s="1"/>
  <c r="DR50" i="4"/>
  <c r="Z41" i="3"/>
  <c r="Z42" i="3" s="1"/>
  <c r="AA35" i="3"/>
  <c r="DP64" i="4"/>
  <c r="DP65" i="4" s="1"/>
  <c r="DQ59" i="4"/>
  <c r="AA68" i="2"/>
  <c r="AA69" i="2" s="1"/>
  <c r="AA10" i="2"/>
  <c r="DQ42" i="4"/>
  <c r="DQ43" i="4" s="1"/>
  <c r="DQ45" i="4" s="1"/>
  <c r="DQ15" i="4"/>
  <c r="DQ16" i="4" s="1"/>
  <c r="DQ18" i="4" s="1"/>
  <c r="DQ33" i="4"/>
  <c r="DQ34" i="4" s="1"/>
  <c r="DQ36" i="4" s="1"/>
  <c r="DQ24" i="4"/>
  <c r="DQ25" i="4" s="1"/>
  <c r="DQ27" i="4" s="1"/>
  <c r="DQ46" i="4" l="1"/>
  <c r="DQ47" i="4" s="1"/>
  <c r="DR41" i="4"/>
  <c r="DR14" i="4"/>
  <c r="DQ19" i="4"/>
  <c r="DQ20" i="4" s="1"/>
  <c r="DR23" i="4"/>
  <c r="DQ28" i="4"/>
  <c r="DQ29" i="4" s="1"/>
  <c r="AA36" i="3"/>
  <c r="AA37" i="3" s="1"/>
  <c r="DR51" i="4"/>
  <c r="DR52" i="4" s="1"/>
  <c r="DR54" i="4" s="1"/>
  <c r="DQ37" i="4"/>
  <c r="DQ38" i="4" s="1"/>
  <c r="DR32" i="4"/>
  <c r="DQ60" i="4"/>
  <c r="DQ61" i="4" s="1"/>
  <c r="DQ63" i="4" s="1"/>
  <c r="Z58" i="3"/>
  <c r="AA11" i="2"/>
  <c r="AA12" i="2" s="1"/>
  <c r="Z51" i="3"/>
  <c r="Z52" i="3" s="1"/>
  <c r="AA45" i="3"/>
  <c r="AA20" i="2" l="1"/>
  <c r="AA21" i="2" s="1"/>
  <c r="AA22" i="2" s="1"/>
  <c r="DR59" i="4"/>
  <c r="DQ64" i="4"/>
  <c r="DQ65" i="4" s="1"/>
  <c r="DS50" i="4"/>
  <c r="DR55" i="4"/>
  <c r="DR56" i="4" s="1"/>
  <c r="DR24" i="4"/>
  <c r="DR25" i="4" s="1"/>
  <c r="DR27" i="4" s="1"/>
  <c r="AA13" i="2"/>
  <c r="AA14" i="2" s="1"/>
  <c r="AB7" i="2"/>
  <c r="DR33" i="4"/>
  <c r="DR34" i="4" s="1"/>
  <c r="DR36" i="4" s="1"/>
  <c r="AA46" i="3"/>
  <c r="AA47" i="3" s="1"/>
  <c r="Z59" i="3"/>
  <c r="Z60" i="3" s="1"/>
  <c r="DR15" i="4"/>
  <c r="DR16" i="4" s="1"/>
  <c r="DR18" i="4" s="1"/>
  <c r="DR42" i="4"/>
  <c r="DR43" i="4" s="1"/>
  <c r="DR45" i="4" s="1"/>
  <c r="AA30" i="2" l="1"/>
  <c r="AA31" i="2" s="1"/>
  <c r="AA32" i="2" s="1"/>
  <c r="Z68" i="3"/>
  <c r="Z69" i="3" s="1"/>
  <c r="Z70" i="3" s="1"/>
  <c r="AA65" i="3" s="1"/>
  <c r="DS32" i="4"/>
  <c r="DR37" i="4"/>
  <c r="DR38" i="4" s="1"/>
  <c r="DS14" i="4"/>
  <c r="DR19" i="4"/>
  <c r="DR20" i="4" s="1"/>
  <c r="DS23" i="4"/>
  <c r="DR28" i="4"/>
  <c r="DR29" i="4" s="1"/>
  <c r="AA23" i="2"/>
  <c r="AA24" i="2" s="1"/>
  <c r="AB17" i="2"/>
  <c r="DS51" i="4"/>
  <c r="DS52" i="4" s="1"/>
  <c r="DS54" i="4" s="1"/>
  <c r="Z61" i="3"/>
  <c r="Z62" i="3" s="1"/>
  <c r="AA55" i="3"/>
  <c r="AB8" i="2"/>
  <c r="AB9" i="2" s="1"/>
  <c r="DS41" i="4"/>
  <c r="DR46" i="4"/>
  <c r="DR47" i="4" s="1"/>
  <c r="DR60" i="4"/>
  <c r="DR61" i="4" s="1"/>
  <c r="DR63" i="4" s="1"/>
  <c r="Z71" i="3" l="1"/>
  <c r="Z72" i="3" s="1"/>
  <c r="AA40" i="2"/>
  <c r="AA41" i="2" s="1"/>
  <c r="AA42" i="2" s="1"/>
  <c r="DR64" i="4"/>
  <c r="DR65" i="4" s="1"/>
  <c r="DS59" i="4"/>
  <c r="DT50" i="4"/>
  <c r="DS55" i="4"/>
  <c r="DS56" i="4" s="1"/>
  <c r="DS24" i="4"/>
  <c r="DS25" i="4" s="1"/>
  <c r="DS27" i="4" s="1"/>
  <c r="DS33" i="4"/>
  <c r="DS34" i="4" s="1"/>
  <c r="DS36" i="4" s="1"/>
  <c r="AA56" i="3"/>
  <c r="AA57" i="3" s="1"/>
  <c r="AB18" i="2"/>
  <c r="AB19" i="2" s="1"/>
  <c r="AA33" i="2"/>
  <c r="AA34" i="2" s="1"/>
  <c r="AB27" i="2"/>
  <c r="DS15" i="4"/>
  <c r="DS16" i="4" s="1"/>
  <c r="DS18" i="4" s="1"/>
  <c r="DS42" i="4"/>
  <c r="DS43" i="4" s="1"/>
  <c r="DS45" i="4" s="1"/>
  <c r="AA66" i="3"/>
  <c r="AA67" i="3" s="1"/>
  <c r="AA8" i="3"/>
  <c r="AA50" i="2" l="1"/>
  <c r="AA51" i="2" s="1"/>
  <c r="AA52" i="2" s="1"/>
  <c r="DS19" i="4"/>
  <c r="DS20" i="4" s="1"/>
  <c r="DT14" i="4"/>
  <c r="DT32" i="4"/>
  <c r="DS37" i="4"/>
  <c r="DS38" i="4" s="1"/>
  <c r="DS46" i="4"/>
  <c r="DS47" i="4" s="1"/>
  <c r="DT41" i="4"/>
  <c r="DT23" i="4"/>
  <c r="DS28" i="4"/>
  <c r="DS29" i="4" s="1"/>
  <c r="AA9" i="3"/>
  <c r="AA10" i="3" s="1"/>
  <c r="AA43" i="2"/>
  <c r="AA44" i="2" s="1"/>
  <c r="AB37" i="2"/>
  <c r="AB28" i="2"/>
  <c r="AB29" i="2" s="1"/>
  <c r="DS60" i="4"/>
  <c r="DS61" i="4" s="1"/>
  <c r="DS63" i="4" s="1"/>
  <c r="DT51" i="4"/>
  <c r="DT52" i="4" s="1"/>
  <c r="DT54" i="4" s="1"/>
  <c r="AA60" i="2" l="1"/>
  <c r="AA61" i="2" s="1"/>
  <c r="AA62" i="2" s="1"/>
  <c r="DS64" i="4"/>
  <c r="DS65" i="4" s="1"/>
  <c r="DT59" i="4"/>
  <c r="DU50" i="4"/>
  <c r="DT55" i="4"/>
  <c r="DT56" i="4" s="1"/>
  <c r="AA53" i="2"/>
  <c r="AA54" i="2" s="1"/>
  <c r="AB47" i="2"/>
  <c r="DT24" i="4"/>
  <c r="DT25" i="4" s="1"/>
  <c r="DT27" i="4" s="1"/>
  <c r="DT33" i="4"/>
  <c r="DT34" i="4" s="1"/>
  <c r="DT36" i="4" s="1"/>
  <c r="AA18" i="3"/>
  <c r="DT42" i="4"/>
  <c r="DT43" i="4" s="1"/>
  <c r="DT45" i="4" s="1"/>
  <c r="DT15" i="4"/>
  <c r="DT16" i="4" s="1"/>
  <c r="DT18" i="4" s="1"/>
  <c r="AB38" i="2"/>
  <c r="AB39" i="2" s="1"/>
  <c r="AA11" i="3"/>
  <c r="AA12" i="3" s="1"/>
  <c r="AB5" i="3"/>
  <c r="AA70" i="2" l="1"/>
  <c r="AA71" i="2" s="1"/>
  <c r="AA72" i="2" s="1"/>
  <c r="AB67" i="2" s="1"/>
  <c r="DT19" i="4"/>
  <c r="DT20" i="4" s="1"/>
  <c r="DU14" i="4"/>
  <c r="DT37" i="4"/>
  <c r="DT38" i="4" s="1"/>
  <c r="DU32" i="4"/>
  <c r="DT28" i="4"/>
  <c r="DT29" i="4" s="1"/>
  <c r="DU23" i="4"/>
  <c r="DU41" i="4"/>
  <c r="DT46" i="4"/>
  <c r="DT47" i="4" s="1"/>
  <c r="AA63" i="2"/>
  <c r="AA64" i="2" s="1"/>
  <c r="AB57" i="2"/>
  <c r="DU51" i="4"/>
  <c r="DU52" i="4" s="1"/>
  <c r="DU54" i="4" s="1"/>
  <c r="DT60" i="4"/>
  <c r="DT61" i="4" s="1"/>
  <c r="DT63" i="4" s="1"/>
  <c r="AB6" i="3"/>
  <c r="AB7" i="3" s="1"/>
  <c r="AA19" i="3"/>
  <c r="AA20" i="3" s="1"/>
  <c r="AB48" i="2"/>
  <c r="AB49" i="2" s="1"/>
  <c r="AA73" i="2" l="1"/>
  <c r="AA74" i="2" s="1"/>
  <c r="AA28" i="3"/>
  <c r="AA29" i="3" s="1"/>
  <c r="AA30" i="3" s="1"/>
  <c r="DU55" i="4"/>
  <c r="DU56" i="4" s="1"/>
  <c r="DV50" i="4"/>
  <c r="DU24" i="4"/>
  <c r="DU25" i="4" s="1"/>
  <c r="DU27" i="4" s="1"/>
  <c r="AA21" i="3"/>
  <c r="AA22" i="3" s="1"/>
  <c r="AB15" i="3"/>
  <c r="AB10" i="2"/>
  <c r="AB68" i="2"/>
  <c r="AB69" i="2" s="1"/>
  <c r="DU15" i="4"/>
  <c r="DU16" i="4" s="1"/>
  <c r="DU18" i="4" s="1"/>
  <c r="DU42" i="4"/>
  <c r="DU43" i="4" s="1"/>
  <c r="DU45" i="4" s="1"/>
  <c r="DU33" i="4"/>
  <c r="DU34" i="4" s="1"/>
  <c r="DU36" i="4" s="1"/>
  <c r="DU59" i="4"/>
  <c r="DT64" i="4"/>
  <c r="DT65" i="4" s="1"/>
  <c r="AB58" i="2"/>
  <c r="AB59" i="2" s="1"/>
  <c r="AA38" i="3" l="1"/>
  <c r="AA39" i="3" s="1"/>
  <c r="AA40" i="3" s="1"/>
  <c r="DV41" i="4"/>
  <c r="DU46" i="4"/>
  <c r="DU47" i="4" s="1"/>
  <c r="DV14" i="4"/>
  <c r="DU19" i="4"/>
  <c r="DU20" i="4" s="1"/>
  <c r="DU28" i="4"/>
  <c r="DU29" i="4" s="1"/>
  <c r="DV23" i="4"/>
  <c r="DU37" i="4"/>
  <c r="DU38" i="4" s="1"/>
  <c r="DV32" i="4"/>
  <c r="DU60" i="4"/>
  <c r="DU61" i="4" s="1"/>
  <c r="DU63" i="4" s="1"/>
  <c r="DV51" i="4"/>
  <c r="DV52" i="4" s="1"/>
  <c r="DV54" i="4" s="1"/>
  <c r="AB11" i="2"/>
  <c r="AB12" i="2" s="1"/>
  <c r="AA31" i="3"/>
  <c r="AA32" i="3" s="1"/>
  <c r="AB25" i="3"/>
  <c r="AB16" i="3"/>
  <c r="AB17" i="3" s="1"/>
  <c r="AA48" i="3" l="1"/>
  <c r="AA49" i="3" s="1"/>
  <c r="AA50" i="3" s="1"/>
  <c r="AB20" i="2"/>
  <c r="AB21" i="2" s="1"/>
  <c r="AB22" i="2" s="1"/>
  <c r="AB26" i="3"/>
  <c r="AB27" i="3" s="1"/>
  <c r="DV15" i="4"/>
  <c r="DV16" i="4" s="1"/>
  <c r="DV18" i="4" s="1"/>
  <c r="DW50" i="4"/>
  <c r="DV55" i="4"/>
  <c r="DV56" i="4" s="1"/>
  <c r="DV24" i="4"/>
  <c r="DV25" i="4" s="1"/>
  <c r="DV27" i="4" s="1"/>
  <c r="DV33" i="4"/>
  <c r="DV34" i="4" s="1"/>
  <c r="DV36" i="4" s="1"/>
  <c r="DU64" i="4"/>
  <c r="DU65" i="4" s="1"/>
  <c r="DV59" i="4"/>
  <c r="AB13" i="2"/>
  <c r="AB14" i="2" s="1"/>
  <c r="AC7" i="2"/>
  <c r="AA41" i="3"/>
  <c r="AA42" i="3" s="1"/>
  <c r="AB35" i="3"/>
  <c r="DV42" i="4"/>
  <c r="DV43" i="4" s="1"/>
  <c r="DV45" i="4" s="1"/>
  <c r="AA58" i="3" l="1"/>
  <c r="AA59" i="3" s="1"/>
  <c r="AA60" i="3" s="1"/>
  <c r="AB30" i="2"/>
  <c r="DV28" i="4"/>
  <c r="DV29" i="4" s="1"/>
  <c r="DW23" i="4"/>
  <c r="DV60" i="4"/>
  <c r="DV61" i="4" s="1"/>
  <c r="DV63" i="4" s="1"/>
  <c r="DW14" i="4"/>
  <c r="DV19" i="4"/>
  <c r="DV20" i="4" s="1"/>
  <c r="AB36" i="3"/>
  <c r="AB37" i="3" s="1"/>
  <c r="AB23" i="2"/>
  <c r="AB24" i="2" s="1"/>
  <c r="AC17" i="2"/>
  <c r="DV46" i="4"/>
  <c r="DV47" i="4" s="1"/>
  <c r="DW41" i="4"/>
  <c r="DW32" i="4"/>
  <c r="DV37" i="4"/>
  <c r="DV38" i="4" s="1"/>
  <c r="AC8" i="2"/>
  <c r="AC9" i="2" s="1"/>
  <c r="AA51" i="3"/>
  <c r="AA52" i="3" s="1"/>
  <c r="AB45" i="3"/>
  <c r="DW51" i="4"/>
  <c r="DW52" i="4" s="1"/>
  <c r="DW54" i="4" s="1"/>
  <c r="AB31" i="2" l="1"/>
  <c r="AB32" i="2" s="1"/>
  <c r="AB33" i="2" s="1"/>
  <c r="AB34" i="2" s="1"/>
  <c r="DW59" i="4"/>
  <c r="DV64" i="4"/>
  <c r="DV65" i="4" s="1"/>
  <c r="DW33" i="4"/>
  <c r="DW34" i="4" s="1"/>
  <c r="DW36" i="4" s="1"/>
  <c r="AC18" i="2"/>
  <c r="AC19" i="2" s="1"/>
  <c r="DW24" i="4"/>
  <c r="DW25" i="4" s="1"/>
  <c r="DW27" i="4" s="1"/>
  <c r="AA61" i="3"/>
  <c r="AA62" i="3" s="1"/>
  <c r="AB55" i="3"/>
  <c r="DX50" i="4"/>
  <c r="DW55" i="4"/>
  <c r="DW56" i="4" s="1"/>
  <c r="AB46" i="3"/>
  <c r="AB47" i="3" s="1"/>
  <c r="AA68" i="3"/>
  <c r="AA69" i="3" s="1"/>
  <c r="AA70" i="3" s="1"/>
  <c r="DW42" i="4"/>
  <c r="DW43" i="4" s="1"/>
  <c r="DW45" i="4" s="1"/>
  <c r="DW15" i="4"/>
  <c r="DW16" i="4" s="1"/>
  <c r="DW18" i="4" s="1"/>
  <c r="AC27" i="2" l="1"/>
  <c r="AC28" i="2" s="1"/>
  <c r="AC29" i="2" s="1"/>
  <c r="AB40" i="2"/>
  <c r="DX14" i="4"/>
  <c r="DW19" i="4"/>
  <c r="DW20" i="4" s="1"/>
  <c r="DX41" i="4"/>
  <c r="DW46" i="4"/>
  <c r="DW47" i="4" s="1"/>
  <c r="DX32" i="4"/>
  <c r="DW37" i="4"/>
  <c r="DW38" i="4" s="1"/>
  <c r="DW28" i="4"/>
  <c r="DW29" i="4" s="1"/>
  <c r="DX23" i="4"/>
  <c r="AB56" i="3"/>
  <c r="AB57" i="3" s="1"/>
  <c r="AA71" i="3"/>
  <c r="AA72" i="3" s="1"/>
  <c r="AB65" i="3"/>
  <c r="DX51" i="4"/>
  <c r="DX52" i="4" s="1"/>
  <c r="DX54" i="4" s="1"/>
  <c r="DW60" i="4"/>
  <c r="DW61" i="4" s="1"/>
  <c r="DW63" i="4" s="1"/>
  <c r="AB41" i="2" l="1"/>
  <c r="AB42" i="2" s="1"/>
  <c r="DW64" i="4"/>
  <c r="DW65" i="4" s="1"/>
  <c r="DX59" i="4"/>
  <c r="DX55" i="4"/>
  <c r="DX56" i="4" s="1"/>
  <c r="DY50" i="4"/>
  <c r="AB8" i="3"/>
  <c r="AB66" i="3"/>
  <c r="AB67" i="3" s="1"/>
  <c r="DX42" i="4"/>
  <c r="DX43" i="4" s="1"/>
  <c r="DX45" i="4" s="1"/>
  <c r="DX24" i="4"/>
  <c r="DX25" i="4" s="1"/>
  <c r="DX27" i="4" s="1"/>
  <c r="DX33" i="4"/>
  <c r="DX34" i="4" s="1"/>
  <c r="DX36" i="4" s="1"/>
  <c r="DX15" i="4"/>
  <c r="DX16" i="4" s="1"/>
  <c r="DX18" i="4" s="1"/>
  <c r="AB50" i="2" l="1"/>
  <c r="AB51" i="2" s="1"/>
  <c r="AC37" i="2"/>
  <c r="AC38" i="2" s="1"/>
  <c r="AC39" i="2" s="1"/>
  <c r="AB43" i="2"/>
  <c r="AB44" i="2" s="1"/>
  <c r="DX46" i="4"/>
  <c r="DX47" i="4" s="1"/>
  <c r="DY41" i="4"/>
  <c r="DX28" i="4"/>
  <c r="DX29" i="4" s="1"/>
  <c r="DY23" i="4"/>
  <c r="DX19" i="4"/>
  <c r="DX20" i="4" s="1"/>
  <c r="DY14" i="4"/>
  <c r="DX60" i="4"/>
  <c r="DX61" i="4" s="1"/>
  <c r="DX63" i="4" s="1"/>
  <c r="DY32" i="4"/>
  <c r="DX37" i="4"/>
  <c r="DX38" i="4" s="1"/>
  <c r="DY51" i="4"/>
  <c r="DY52" i="4" s="1"/>
  <c r="DY54" i="4" s="1"/>
  <c r="AB9" i="3"/>
  <c r="AB10" i="3" s="1"/>
  <c r="AB52" i="2" l="1"/>
  <c r="AC47" i="2" s="1"/>
  <c r="AC48" i="2" s="1"/>
  <c r="AC49" i="2" s="1"/>
  <c r="AB60" i="2"/>
  <c r="AB61" i="2" s="1"/>
  <c r="AB62" i="2" s="1"/>
  <c r="AB63" i="2" s="1"/>
  <c r="AB64" i="2" s="1"/>
  <c r="AB18" i="3"/>
  <c r="AB19" i="3" s="1"/>
  <c r="DZ50" i="4"/>
  <c r="DY55" i="4"/>
  <c r="DY56" i="4" s="1"/>
  <c r="DY15" i="4"/>
  <c r="DY16" i="4" s="1"/>
  <c r="DY18" i="4" s="1"/>
  <c r="DY24" i="4"/>
  <c r="DY25" i="4" s="1"/>
  <c r="DY27" i="4" s="1"/>
  <c r="DX64" i="4"/>
  <c r="DX65" i="4" s="1"/>
  <c r="DY59" i="4"/>
  <c r="AC5" i="3"/>
  <c r="AB11" i="3"/>
  <c r="AB12" i="3" s="1"/>
  <c r="DY33" i="4"/>
  <c r="DY34" i="4" s="1"/>
  <c r="DY36" i="4" s="1"/>
  <c r="DY42" i="4"/>
  <c r="DY43" i="4" s="1"/>
  <c r="DY45" i="4" s="1"/>
  <c r="AB70" i="2" l="1"/>
  <c r="AB71" i="2" s="1"/>
  <c r="AB72" i="2" s="1"/>
  <c r="AB73" i="2" s="1"/>
  <c r="AB74" i="2" s="1"/>
  <c r="AB53" i="2"/>
  <c r="AB54" i="2" s="1"/>
  <c r="AC57" i="2"/>
  <c r="AC58" i="2" s="1"/>
  <c r="AC59" i="2" s="1"/>
  <c r="AB20" i="3"/>
  <c r="AB21" i="3" s="1"/>
  <c r="AB22" i="3" s="1"/>
  <c r="AB28" i="3"/>
  <c r="AB29" i="3" s="1"/>
  <c r="AB30" i="3" s="1"/>
  <c r="DY37" i="4"/>
  <c r="DY38" i="4" s="1"/>
  <c r="DZ32" i="4"/>
  <c r="DY19" i="4"/>
  <c r="DY20" i="4" s="1"/>
  <c r="DZ14" i="4"/>
  <c r="DY28" i="4"/>
  <c r="DY29" i="4" s="1"/>
  <c r="DZ23" i="4"/>
  <c r="AC6" i="3"/>
  <c r="AC7" i="3" s="1"/>
  <c r="DZ51" i="4"/>
  <c r="DZ52" i="4" s="1"/>
  <c r="DZ54" i="4" s="1"/>
  <c r="DY60" i="4"/>
  <c r="DY61" i="4" s="1"/>
  <c r="DY63" i="4" s="1"/>
  <c r="DZ41" i="4"/>
  <c r="DY46" i="4"/>
  <c r="DY47" i="4" s="1"/>
  <c r="AC67" i="2" l="1"/>
  <c r="AC10" i="2" s="1"/>
  <c r="AC11" i="2" s="1"/>
  <c r="AC12" i="2" s="1"/>
  <c r="AD7" i="2" s="1"/>
  <c r="AC15" i="3"/>
  <c r="AC16" i="3" s="1"/>
  <c r="AC17" i="3" s="1"/>
  <c r="AB38" i="3"/>
  <c r="AB39" i="3" s="1"/>
  <c r="AB40" i="3" s="1"/>
  <c r="DZ42" i="4"/>
  <c r="DZ43" i="4" s="1"/>
  <c r="DZ45" i="4" s="1"/>
  <c r="AB31" i="3"/>
  <c r="AB32" i="3" s="1"/>
  <c r="AC25" i="3"/>
  <c r="DZ24" i="4"/>
  <c r="DZ25" i="4" s="1"/>
  <c r="DZ27" i="4" s="1"/>
  <c r="DZ15" i="4"/>
  <c r="DZ16" i="4" s="1"/>
  <c r="DZ18" i="4" s="1"/>
  <c r="DY64" i="4"/>
  <c r="DY65" i="4" s="1"/>
  <c r="DZ59" i="4"/>
  <c r="DZ55" i="4"/>
  <c r="DZ56" i="4" s="1"/>
  <c r="EA50" i="4"/>
  <c r="DZ33" i="4"/>
  <c r="DZ34" i="4" s="1"/>
  <c r="DZ36" i="4" s="1"/>
  <c r="AC68" i="2" l="1"/>
  <c r="AC69" i="2" s="1"/>
  <c r="AC13" i="2"/>
  <c r="AC14" i="2" s="1"/>
  <c r="AC20" i="2"/>
  <c r="AC21" i="2" s="1"/>
  <c r="AC22" i="2" s="1"/>
  <c r="AB48" i="3"/>
  <c r="AB49" i="3" s="1"/>
  <c r="AB50" i="3" s="1"/>
  <c r="EA14" i="4"/>
  <c r="DZ19" i="4"/>
  <c r="DZ20" i="4" s="1"/>
  <c r="AB41" i="3"/>
  <c r="AB42" i="3" s="1"/>
  <c r="AC35" i="3"/>
  <c r="EA41" i="4"/>
  <c r="DZ46" i="4"/>
  <c r="DZ47" i="4" s="1"/>
  <c r="AC26" i="3"/>
  <c r="AC27" i="3" s="1"/>
  <c r="DZ37" i="4"/>
  <c r="DZ38" i="4" s="1"/>
  <c r="EA32" i="4"/>
  <c r="DZ60" i="4"/>
  <c r="DZ61" i="4" s="1"/>
  <c r="DZ63" i="4" s="1"/>
  <c r="EA51" i="4"/>
  <c r="EA52" i="4" s="1"/>
  <c r="EA54" i="4" s="1"/>
  <c r="AD8" i="2"/>
  <c r="AD9" i="2" s="1"/>
  <c r="DZ28" i="4"/>
  <c r="DZ29" i="4" s="1"/>
  <c r="EA23" i="4"/>
  <c r="AB58" i="3" l="1"/>
  <c r="AB59" i="3" s="1"/>
  <c r="AB60" i="3" s="1"/>
  <c r="AC30" i="2"/>
  <c r="AC31" i="2" s="1"/>
  <c r="AC32" i="2" s="1"/>
  <c r="EB50" i="4"/>
  <c r="EA55" i="4"/>
  <c r="EA56" i="4" s="1"/>
  <c r="AC36" i="3"/>
  <c r="AC37" i="3" s="1"/>
  <c r="AB51" i="3"/>
  <c r="AB52" i="3" s="1"/>
  <c r="AC45" i="3"/>
  <c r="EA33" i="4"/>
  <c r="EA34" i="4" s="1"/>
  <c r="EA36" i="4" s="1"/>
  <c r="DZ64" i="4"/>
  <c r="DZ65" i="4" s="1"/>
  <c r="EA59" i="4"/>
  <c r="AC23" i="2"/>
  <c r="AC24" i="2" s="1"/>
  <c r="AD17" i="2"/>
  <c r="EA24" i="4"/>
  <c r="EA25" i="4" s="1"/>
  <c r="EA27" i="4" s="1"/>
  <c r="EA42" i="4"/>
  <c r="EA43" i="4" s="1"/>
  <c r="EA45" i="4" s="1"/>
  <c r="EA15" i="4"/>
  <c r="EA16" i="4" s="1"/>
  <c r="EA18" i="4" s="1"/>
  <c r="AB68" i="3" l="1"/>
  <c r="AB69" i="3" s="1"/>
  <c r="AB70" i="3" s="1"/>
  <c r="AB71" i="3" s="1"/>
  <c r="AB72" i="3" s="1"/>
  <c r="AC40" i="2"/>
  <c r="AC41" i="2" s="1"/>
  <c r="AC42" i="2" s="1"/>
  <c r="EA28" i="4"/>
  <c r="EA29" i="4" s="1"/>
  <c r="EB23" i="4"/>
  <c r="EA37" i="4"/>
  <c r="EA38" i="4" s="1"/>
  <c r="EB32" i="4"/>
  <c r="AC33" i="2"/>
  <c r="AC34" i="2" s="1"/>
  <c r="AD27" i="2"/>
  <c r="EB51" i="4"/>
  <c r="EB52" i="4" s="1"/>
  <c r="EB54" i="4" s="1"/>
  <c r="EA19" i="4"/>
  <c r="EA20" i="4" s="1"/>
  <c r="EB14" i="4"/>
  <c r="AD18" i="2"/>
  <c r="AD19" i="2" s="1"/>
  <c r="EA60" i="4"/>
  <c r="EA61" i="4" s="1"/>
  <c r="EA63" i="4" s="1"/>
  <c r="AC46" i="3"/>
  <c r="AC47" i="3" s="1"/>
  <c r="EB41" i="4"/>
  <c r="EA46" i="4"/>
  <c r="EA47" i="4" s="1"/>
  <c r="AB61" i="3"/>
  <c r="AB62" i="3" s="1"/>
  <c r="AC55" i="3"/>
  <c r="AC65" i="3" l="1"/>
  <c r="AC8" i="3" s="1"/>
  <c r="EB59" i="4"/>
  <c r="EA64" i="4"/>
  <c r="EA65" i="4" s="1"/>
  <c r="AC56" i="3"/>
  <c r="AC57" i="3" s="1"/>
  <c r="EB15" i="4"/>
  <c r="EB16" i="4" s="1"/>
  <c r="EB18" i="4" s="1"/>
  <c r="EB42" i="4"/>
  <c r="EB43" i="4" s="1"/>
  <c r="EB45" i="4" s="1"/>
  <c r="EB33" i="4"/>
  <c r="EB34" i="4" s="1"/>
  <c r="EB36" i="4" s="1"/>
  <c r="AC50" i="2"/>
  <c r="AD28" i="2"/>
  <c r="AD29" i="2" s="1"/>
  <c r="EB24" i="4"/>
  <c r="EB25" i="4" s="1"/>
  <c r="EB27" i="4" s="1"/>
  <c r="EB55" i="4"/>
  <c r="EB56" i="4" s="1"/>
  <c r="EC50" i="4"/>
  <c r="AC66" i="3"/>
  <c r="AC67" i="3" s="1"/>
  <c r="AC43" i="2"/>
  <c r="AC44" i="2" s="1"/>
  <c r="AD37" i="2"/>
  <c r="EB37" i="4" l="1"/>
  <c r="EB38" i="4" s="1"/>
  <c r="EC32" i="4"/>
  <c r="EB28" i="4"/>
  <c r="EB29" i="4" s="1"/>
  <c r="EC23" i="4"/>
  <c r="EC14" i="4"/>
  <c r="EB19" i="4"/>
  <c r="EB20" i="4" s="1"/>
  <c r="AD38" i="2"/>
  <c r="AD39" i="2" s="1"/>
  <c r="EC51" i="4"/>
  <c r="EC52" i="4" s="1"/>
  <c r="EC54" i="4" s="1"/>
  <c r="EB60" i="4"/>
  <c r="EB61" i="4" s="1"/>
  <c r="EB63" i="4" s="1"/>
  <c r="EB46" i="4"/>
  <c r="EB47" i="4" s="1"/>
  <c r="EC41" i="4"/>
  <c r="AC9" i="3"/>
  <c r="AC10" i="3" s="1"/>
  <c r="AC51" i="2"/>
  <c r="AC52" i="2" s="1"/>
  <c r="AC60" i="2" l="1"/>
  <c r="AC61" i="2" s="1"/>
  <c r="AC62" i="2" s="1"/>
  <c r="EC55" i="4"/>
  <c r="EC56" i="4" s="1"/>
  <c r="ED50" i="4"/>
  <c r="AD5" i="3"/>
  <c r="AC11" i="3"/>
  <c r="AC12" i="3" s="1"/>
  <c r="EC15" i="4"/>
  <c r="EC16" i="4" s="1"/>
  <c r="EC18" i="4" s="1"/>
  <c r="AC53" i="2"/>
  <c r="AC54" i="2" s="1"/>
  <c r="AD47" i="2"/>
  <c r="EC33" i="4"/>
  <c r="EC34" i="4" s="1"/>
  <c r="EC36" i="4" s="1"/>
  <c r="EC42" i="4"/>
  <c r="EC43" i="4" s="1"/>
  <c r="EC45" i="4" s="1"/>
  <c r="EC24" i="4"/>
  <c r="EC25" i="4" s="1"/>
  <c r="EC27" i="4" s="1"/>
  <c r="AC18" i="3"/>
  <c r="EB64" i="4"/>
  <c r="EB65" i="4" s="1"/>
  <c r="EC59" i="4"/>
  <c r="AC70" i="2" l="1"/>
  <c r="AC71" i="2" s="1"/>
  <c r="AC72" i="2" s="1"/>
  <c r="AC73" i="2" s="1"/>
  <c r="AC74" i="2" s="1"/>
  <c r="EC28" i="4"/>
  <c r="EC29" i="4" s="1"/>
  <c r="ED23" i="4"/>
  <c r="AC19" i="3"/>
  <c r="AC20" i="3" s="1"/>
  <c r="ED41" i="4"/>
  <c r="EC46" i="4"/>
  <c r="EC47" i="4" s="1"/>
  <c r="EC19" i="4"/>
  <c r="EC20" i="4" s="1"/>
  <c r="ED14" i="4"/>
  <c r="EC60" i="4"/>
  <c r="EC61" i="4" s="1"/>
  <c r="EC63" i="4" s="1"/>
  <c r="ED32" i="4"/>
  <c r="EC37" i="4"/>
  <c r="EC38" i="4" s="1"/>
  <c r="AC63" i="2"/>
  <c r="AC64" i="2" s="1"/>
  <c r="AD57" i="2"/>
  <c r="AD6" i="3"/>
  <c r="AD7" i="3" s="1"/>
  <c r="ED51" i="4"/>
  <c r="ED52" i="4" s="1"/>
  <c r="ED54" i="4" s="1"/>
  <c r="AD48" i="2"/>
  <c r="AD49" i="2" s="1"/>
  <c r="AD67" i="2" l="1"/>
  <c r="AD10" i="2" s="1"/>
  <c r="AC28" i="3"/>
  <c r="AC29" i="3" s="1"/>
  <c r="AC30" i="3" s="1"/>
  <c r="EC64" i="4"/>
  <c r="EC65" i="4" s="1"/>
  <c r="ED59" i="4"/>
  <c r="EE50" i="4"/>
  <c r="ED55" i="4"/>
  <c r="ED56" i="4" s="1"/>
  <c r="AC21" i="3"/>
  <c r="AC22" i="3" s="1"/>
  <c r="AD15" i="3"/>
  <c r="AD58" i="2"/>
  <c r="AD59" i="2" s="1"/>
  <c r="ED24" i="4"/>
  <c r="ED25" i="4" s="1"/>
  <c r="ED27" i="4" s="1"/>
  <c r="ED15" i="4"/>
  <c r="ED16" i="4" s="1"/>
  <c r="ED18" i="4" s="1"/>
  <c r="ED33" i="4"/>
  <c r="ED34" i="4" s="1"/>
  <c r="ED36" i="4" s="1"/>
  <c r="ED42" i="4"/>
  <c r="ED43" i="4" s="1"/>
  <c r="ED45" i="4" s="1"/>
  <c r="AD68" i="2" l="1"/>
  <c r="AD69" i="2" s="1"/>
  <c r="ED37" i="4"/>
  <c r="ED38" i="4" s="1"/>
  <c r="EE32" i="4"/>
  <c r="EE41" i="4"/>
  <c r="ED46" i="4"/>
  <c r="ED47" i="4" s="1"/>
  <c r="EE51" i="4"/>
  <c r="H20" i="6" s="1"/>
  <c r="ED28" i="4"/>
  <c r="ED29" i="4" s="1"/>
  <c r="EE23" i="4"/>
  <c r="EE14" i="4"/>
  <c r="ED19" i="4"/>
  <c r="ED20" i="4" s="1"/>
  <c r="AD11" i="2"/>
  <c r="AD12" i="2" s="1"/>
  <c r="AC38" i="3"/>
  <c r="AD16" i="3"/>
  <c r="AD17" i="3" s="1"/>
  <c r="ED60" i="4"/>
  <c r="ED61" i="4" s="1"/>
  <c r="ED63" i="4" s="1"/>
  <c r="AC31" i="3"/>
  <c r="AC32" i="3" s="1"/>
  <c r="AD25" i="3"/>
  <c r="AD20" i="2" l="1"/>
  <c r="AD21" i="2" s="1"/>
  <c r="AD22" i="2" s="1"/>
  <c r="AC39" i="3"/>
  <c r="AC40" i="3" s="1"/>
  <c r="EE24" i="4"/>
  <c r="H17" i="6" s="1"/>
  <c r="Q20" i="6"/>
  <c r="N20" i="6" s="1"/>
  <c r="E20" i="6"/>
  <c r="AE7" i="2"/>
  <c r="AD13" i="2"/>
  <c r="AD14" i="2" s="1"/>
  <c r="EE42" i="4"/>
  <c r="H19" i="6" s="1"/>
  <c r="EE59" i="4"/>
  <c r="ED64" i="4"/>
  <c r="ED65" i="4" s="1"/>
  <c r="EE15" i="4"/>
  <c r="AD26" i="3"/>
  <c r="AD27" i="3" s="1"/>
  <c r="EE52" i="4"/>
  <c r="EE54" i="4" s="1"/>
  <c r="EE55" i="4" s="1"/>
  <c r="EE56" i="4" s="1"/>
  <c r="G20" i="6" s="1"/>
  <c r="P20" i="6" s="1"/>
  <c r="EE33" i="4"/>
  <c r="H18" i="6" s="1"/>
  <c r="AC48" i="3" l="1"/>
  <c r="AC49" i="3" s="1"/>
  <c r="AC50" i="3" s="1"/>
  <c r="EE16" i="4"/>
  <c r="EE18" i="4" s="1"/>
  <c r="EE19" i="4" s="1"/>
  <c r="EE20" i="4" s="1"/>
  <c r="G16" i="6" s="1"/>
  <c r="P16" i="6" s="1"/>
  <c r="H16" i="6"/>
  <c r="EE34" i="4"/>
  <c r="EE36" i="4" s="1"/>
  <c r="EE37" i="4" s="1"/>
  <c r="EE38" i="4" s="1"/>
  <c r="G18" i="6" s="1"/>
  <c r="P18" i="6" s="1"/>
  <c r="EE43" i="4"/>
  <c r="EE45" i="4" s="1"/>
  <c r="EE46" i="4" s="1"/>
  <c r="EE47" i="4" s="1"/>
  <c r="G19" i="6" s="1"/>
  <c r="P19" i="6" s="1"/>
  <c r="AD30" i="2"/>
  <c r="AD31" i="2" s="1"/>
  <c r="AD32" i="2" s="1"/>
  <c r="EE25" i="4"/>
  <c r="EE27" i="4" s="1"/>
  <c r="EE28" i="4" s="1"/>
  <c r="EE29" i="4" s="1"/>
  <c r="G17" i="6" s="1"/>
  <c r="P17" i="6" s="1"/>
  <c r="EE60" i="4"/>
  <c r="H21" i="6" s="1"/>
  <c r="AE8" i="2"/>
  <c r="AE9" i="2" s="1"/>
  <c r="Q18" i="6"/>
  <c r="N18" i="6" s="1"/>
  <c r="E18" i="6"/>
  <c r="Q17" i="6"/>
  <c r="E17" i="6"/>
  <c r="Q19" i="6"/>
  <c r="N19" i="6" s="1"/>
  <c r="E19" i="6"/>
  <c r="AD23" i="2"/>
  <c r="AD24" i="2" s="1"/>
  <c r="AE17" i="2"/>
  <c r="AC41" i="3"/>
  <c r="AC42" i="3" s="1"/>
  <c r="AD35" i="3"/>
  <c r="H22" i="6" l="1"/>
  <c r="K14" i="1" s="1"/>
  <c r="Q16" i="6"/>
  <c r="N16" i="6" s="1"/>
  <c r="E16" i="6"/>
  <c r="AD40" i="2"/>
  <c r="AD41" i="2" s="1"/>
  <c r="AD42" i="2" s="1"/>
  <c r="AC51" i="3"/>
  <c r="AC52" i="3" s="1"/>
  <c r="AD45" i="3"/>
  <c r="Q21" i="6"/>
  <c r="N21" i="6" s="1"/>
  <c r="E21" i="6"/>
  <c r="E22" i="6" s="1"/>
  <c r="N14" i="1" s="1"/>
  <c r="AE18" i="2"/>
  <c r="AE19" i="2" s="1"/>
  <c r="AD36" i="3"/>
  <c r="AD37" i="3" s="1"/>
  <c r="N17" i="6"/>
  <c r="AD33" i="2"/>
  <c r="AD34" i="2" s="1"/>
  <c r="AE27" i="2"/>
  <c r="EE61" i="4"/>
  <c r="EE63" i="4" s="1"/>
  <c r="EE64" i="4" s="1"/>
  <c r="EE65" i="4" s="1"/>
  <c r="G21" i="6" s="1"/>
  <c r="AC58" i="3"/>
  <c r="Q22" i="6" l="1"/>
  <c r="K24" i="1" s="1"/>
  <c r="P21" i="6"/>
  <c r="K23" i="1" s="1"/>
  <c r="K13" i="1"/>
  <c r="N22" i="6"/>
  <c r="N24" i="1" s="1"/>
  <c r="AD50" i="2"/>
  <c r="AD46" i="3"/>
  <c r="AD47" i="3" s="1"/>
  <c r="AC59" i="3"/>
  <c r="AC60" i="3" s="1"/>
  <c r="AD43" i="2"/>
  <c r="AD44" i="2" s="1"/>
  <c r="AE37" i="2"/>
  <c r="AE28" i="2"/>
  <c r="AE29" i="2" s="1"/>
  <c r="D28" i="1" l="1"/>
  <c r="M23" i="1"/>
  <c r="AD51" i="2"/>
  <c r="AD52" i="2" s="1"/>
  <c r="AC68" i="3"/>
  <c r="AC69" i="3" s="1"/>
  <c r="AC70" i="3" s="1"/>
  <c r="AC61" i="3"/>
  <c r="AC62" i="3" s="1"/>
  <c r="AD55" i="3"/>
  <c r="AE38" i="2"/>
  <c r="AE39" i="2" s="1"/>
  <c r="D19" i="1"/>
  <c r="M13" i="1"/>
  <c r="AD60" i="2" l="1"/>
  <c r="AD61" i="2" s="1"/>
  <c r="AD62" i="2" s="1"/>
  <c r="AC71" i="3"/>
  <c r="AC72" i="3" s="1"/>
  <c r="AD65" i="3"/>
  <c r="AD56" i="3"/>
  <c r="AD57" i="3" s="1"/>
  <c r="AD53" i="2"/>
  <c r="AD54" i="2" s="1"/>
  <c r="AE47" i="2"/>
  <c r="AD70" i="2" l="1"/>
  <c r="AD71" i="2" s="1"/>
  <c r="AD72" i="2" s="1"/>
  <c r="AD73" i="2" s="1"/>
  <c r="AD74" i="2" s="1"/>
  <c r="AE48" i="2"/>
  <c r="AE49" i="2" s="1"/>
  <c r="AD66" i="3"/>
  <c r="AD67" i="3" s="1"/>
  <c r="AD8" i="3"/>
  <c r="AD63" i="2"/>
  <c r="AD64" i="2" s="1"/>
  <c r="AE57" i="2"/>
  <c r="AE67" i="2" l="1"/>
  <c r="AE10" i="2" s="1"/>
  <c r="AE58" i="2"/>
  <c r="AE59" i="2" s="1"/>
  <c r="AD9" i="3"/>
  <c r="AD10" i="3" s="1"/>
  <c r="AE68" i="2" l="1"/>
  <c r="AE69" i="2" s="1"/>
  <c r="AD18" i="3"/>
  <c r="AD19" i="3" s="1"/>
  <c r="AD20" i="3" s="1"/>
  <c r="AE11" i="2"/>
  <c r="AE12" i="2" s="1"/>
  <c r="AE5" i="3"/>
  <c r="AD11" i="3"/>
  <c r="AD12" i="3" s="1"/>
  <c r="AD28" i="3" l="1"/>
  <c r="AD29" i="3" s="1"/>
  <c r="AD30" i="3" s="1"/>
  <c r="AF7" i="2"/>
  <c r="AE13" i="2"/>
  <c r="AE14" i="2" s="1"/>
  <c r="AE6" i="3"/>
  <c r="AE7" i="3" s="1"/>
  <c r="AD21" i="3"/>
  <c r="AD22" i="3" s="1"/>
  <c r="AE15" i="3"/>
  <c r="AE20" i="2"/>
  <c r="AD38" i="3" l="1"/>
  <c r="AD39" i="3" s="1"/>
  <c r="AE21" i="2"/>
  <c r="AE22" i="2" s="1"/>
  <c r="AE16" i="3"/>
  <c r="AE17" i="3" s="1"/>
  <c r="AD31" i="3"/>
  <c r="AD32" i="3" s="1"/>
  <c r="AE25" i="3"/>
  <c r="AF8" i="2"/>
  <c r="AF9" i="2" s="1"/>
  <c r="AD40" i="3" l="1"/>
  <c r="AD41" i="3" s="1"/>
  <c r="AD42" i="3" s="1"/>
  <c r="AD48" i="3"/>
  <c r="AD49" i="3" s="1"/>
  <c r="AE30" i="2"/>
  <c r="AE31" i="2" s="1"/>
  <c r="AE26" i="3"/>
  <c r="AE27" i="3" s="1"/>
  <c r="AE23" i="2"/>
  <c r="AE24" i="2" s="1"/>
  <c r="AF17" i="2"/>
  <c r="AE35" i="3" l="1"/>
  <c r="AE36" i="3" s="1"/>
  <c r="AE37" i="3" s="1"/>
  <c r="AD50" i="3"/>
  <c r="AD51" i="3" s="1"/>
  <c r="AD52" i="3" s="1"/>
  <c r="AD58" i="3"/>
  <c r="AD59" i="3" s="1"/>
  <c r="AD60" i="3" s="1"/>
  <c r="AE32" i="2"/>
  <c r="AE33" i="2" s="1"/>
  <c r="AE34" i="2" s="1"/>
  <c r="AE40" i="2"/>
  <c r="AE41" i="2" s="1"/>
  <c r="AE42" i="2" s="1"/>
  <c r="AF18" i="2"/>
  <c r="AF19" i="2" s="1"/>
  <c r="AE45" i="3" l="1"/>
  <c r="AE46" i="3" s="1"/>
  <c r="AE47" i="3" s="1"/>
  <c r="AF27" i="2"/>
  <c r="AF28" i="2" s="1"/>
  <c r="AF29" i="2" s="1"/>
  <c r="AD61" i="3"/>
  <c r="AD62" i="3" s="1"/>
  <c r="AE55" i="3"/>
  <c r="AE43" i="2"/>
  <c r="AE44" i="2" s="1"/>
  <c r="AF37" i="2"/>
  <c r="AE50" i="2"/>
  <c r="AD68" i="3"/>
  <c r="AD69" i="3" s="1"/>
  <c r="AD70" i="3" s="1"/>
  <c r="AD71" i="3" l="1"/>
  <c r="AD72" i="3" s="1"/>
  <c r="AE65" i="3"/>
  <c r="AE56" i="3"/>
  <c r="AE57" i="3" s="1"/>
  <c r="AE51" i="2"/>
  <c r="AE52" i="2" s="1"/>
  <c r="AF38" i="2"/>
  <c r="AF39" i="2" s="1"/>
  <c r="AE53" i="2" l="1"/>
  <c r="AE54" i="2" s="1"/>
  <c r="AF47" i="2"/>
  <c r="AE60" i="2"/>
  <c r="AE66" i="3"/>
  <c r="AE67" i="3" s="1"/>
  <c r="AE8" i="3"/>
  <c r="AF48" i="2" l="1"/>
  <c r="AF49" i="2" s="1"/>
  <c r="AE9" i="3"/>
  <c r="AE10" i="3" s="1"/>
  <c r="AE61" i="2"/>
  <c r="AE62" i="2" s="1"/>
  <c r="AE70" i="2" l="1"/>
  <c r="AE71" i="2" s="1"/>
  <c r="AE72" i="2" s="1"/>
  <c r="AE73" i="2" s="1"/>
  <c r="AE74" i="2" s="1"/>
  <c r="AE18" i="3"/>
  <c r="AF5" i="3"/>
  <c r="AE11" i="3"/>
  <c r="AE12" i="3" s="1"/>
  <c r="AE63" i="2"/>
  <c r="AE64" i="2" s="1"/>
  <c r="AF57" i="2"/>
  <c r="AF67" i="2" l="1"/>
  <c r="AF68" i="2" s="1"/>
  <c r="AF69" i="2" s="1"/>
  <c r="AF58" i="2"/>
  <c r="AF59" i="2" s="1"/>
  <c r="AF6" i="3"/>
  <c r="AF7" i="3" s="1"/>
  <c r="AE19" i="3"/>
  <c r="AE20" i="3" s="1"/>
  <c r="AF10" i="2" l="1"/>
  <c r="AF11" i="2" s="1"/>
  <c r="AF12" i="2" s="1"/>
  <c r="AE21" i="3"/>
  <c r="AE22" i="3" s="1"/>
  <c r="AF15" i="3"/>
  <c r="AE28" i="3"/>
  <c r="AF20" i="2" l="1"/>
  <c r="AF21" i="2" s="1"/>
  <c r="AF13" i="2"/>
  <c r="AF14" i="2" s="1"/>
  <c r="AG7" i="2"/>
  <c r="AE29" i="3"/>
  <c r="AE30" i="3" s="1"/>
  <c r="AF16" i="3"/>
  <c r="AF17" i="3" s="1"/>
  <c r="AE38" i="3" l="1"/>
  <c r="AE39" i="3" s="1"/>
  <c r="AE40" i="3" s="1"/>
  <c r="AF22" i="2"/>
  <c r="AG17" i="2" s="1"/>
  <c r="AF30" i="2"/>
  <c r="AF31" i="2" s="1"/>
  <c r="AF32" i="2" s="1"/>
  <c r="AG8" i="2"/>
  <c r="AG9" i="2" s="1"/>
  <c r="AE31" i="3"/>
  <c r="AE32" i="3" s="1"/>
  <c r="AF25" i="3"/>
  <c r="AF23" i="2" l="1"/>
  <c r="AF24" i="2" s="1"/>
  <c r="AE48" i="3"/>
  <c r="AF33" i="2"/>
  <c r="AF34" i="2" s="1"/>
  <c r="AG27" i="2"/>
  <c r="AF26" i="3"/>
  <c r="AF27" i="3" s="1"/>
  <c r="AE41" i="3"/>
  <c r="AE42" i="3" s="1"/>
  <c r="AF35" i="3"/>
  <c r="AG18" i="2"/>
  <c r="AG19" i="2" s="1"/>
  <c r="AF40" i="2"/>
  <c r="AE49" i="3" l="1"/>
  <c r="AE50" i="3" s="1"/>
  <c r="AF45" i="3" s="1"/>
  <c r="AF36" i="3"/>
  <c r="AF37" i="3" s="1"/>
  <c r="AG28" i="2"/>
  <c r="AG29" i="2" s="1"/>
  <c r="AF41" i="2"/>
  <c r="AF42" i="2" s="1"/>
  <c r="AE51" i="3" l="1"/>
  <c r="AE52" i="3" s="1"/>
  <c r="AE58" i="3"/>
  <c r="AE59" i="3" s="1"/>
  <c r="AE60" i="3" s="1"/>
  <c r="AE61" i="3" s="1"/>
  <c r="AE62" i="3" s="1"/>
  <c r="AF50" i="2"/>
  <c r="AF46" i="3"/>
  <c r="AF47" i="3" s="1"/>
  <c r="AG37" i="2"/>
  <c r="AF43" i="2"/>
  <c r="AF44" i="2" s="1"/>
  <c r="AE68" i="3" l="1"/>
  <c r="AE69" i="3" s="1"/>
  <c r="AE70" i="3" s="1"/>
  <c r="AF65" i="3" s="1"/>
  <c r="AF55" i="3"/>
  <c r="AG38" i="2"/>
  <c r="AG39" i="2" s="1"/>
  <c r="AF51" i="2"/>
  <c r="AF52" i="2" s="1"/>
  <c r="AF56" i="3" l="1"/>
  <c r="AF57" i="3" s="1"/>
  <c r="AE71" i="3"/>
  <c r="AE72" i="3" s="1"/>
  <c r="AF60" i="2"/>
  <c r="AF61" i="2" s="1"/>
  <c r="AF62" i="2" s="1"/>
  <c r="AF53" i="2"/>
  <c r="AF54" i="2" s="1"/>
  <c r="AG47" i="2"/>
  <c r="AF66" i="3"/>
  <c r="AF67" i="3" s="1"/>
  <c r="AF8" i="3"/>
  <c r="AF9" i="3" l="1"/>
  <c r="AF10" i="3" s="1"/>
  <c r="AG48" i="2"/>
  <c r="AG49" i="2" s="1"/>
  <c r="AF63" i="2"/>
  <c r="AF64" i="2" s="1"/>
  <c r="AG57" i="2"/>
  <c r="AF70" i="2"/>
  <c r="AF71" i="2" s="1"/>
  <c r="AF72" i="2" s="1"/>
  <c r="AG67" i="2" l="1"/>
  <c r="AF73" i="2"/>
  <c r="AF74" i="2" s="1"/>
  <c r="AG5" i="3"/>
  <c r="AF11" i="3"/>
  <c r="AF12" i="3" s="1"/>
  <c r="AG58" i="2"/>
  <c r="AG59" i="2" s="1"/>
  <c r="AF18" i="3"/>
  <c r="AG6" i="3" l="1"/>
  <c r="AG7" i="3" s="1"/>
  <c r="AF19" i="3"/>
  <c r="AF20" i="3" s="1"/>
  <c r="AG10" i="2"/>
  <c r="AG68" i="2"/>
  <c r="AG69" i="2" s="1"/>
  <c r="AF28" i="3" l="1"/>
  <c r="AF29" i="3" s="1"/>
  <c r="AG11" i="2"/>
  <c r="AG12" i="2" s="1"/>
  <c r="AF21" i="3"/>
  <c r="AF22" i="3" s="1"/>
  <c r="AG15" i="3"/>
  <c r="AF30" i="3" l="1"/>
  <c r="AF31" i="3" s="1"/>
  <c r="AF32" i="3" s="1"/>
  <c r="AF38" i="3"/>
  <c r="AF39" i="3" s="1"/>
  <c r="AF40" i="3" s="1"/>
  <c r="AG20" i="2"/>
  <c r="AG21" i="2" s="1"/>
  <c r="AG22" i="2" s="1"/>
  <c r="AG16" i="3"/>
  <c r="AG17" i="3" s="1"/>
  <c r="AG13" i="2"/>
  <c r="AG14" i="2" s="1"/>
  <c r="AH7" i="2"/>
  <c r="AG25" i="3" l="1"/>
  <c r="AG26" i="3" s="1"/>
  <c r="AG27" i="3" s="1"/>
  <c r="AG30" i="2"/>
  <c r="AG31" i="2" s="1"/>
  <c r="AG32" i="2" s="1"/>
  <c r="AF48" i="3"/>
  <c r="AF49" i="3" s="1"/>
  <c r="AF50" i="3" s="1"/>
  <c r="AG23" i="2"/>
  <c r="AG24" i="2" s="1"/>
  <c r="AH17" i="2"/>
  <c r="AH8" i="2"/>
  <c r="AH9" i="2" s="1"/>
  <c r="AF41" i="3"/>
  <c r="AF42" i="3" s="1"/>
  <c r="AG35" i="3"/>
  <c r="AG40" i="2" l="1"/>
  <c r="AG41" i="2" s="1"/>
  <c r="AG42" i="2" s="1"/>
  <c r="AF51" i="3"/>
  <c r="AF52" i="3" s="1"/>
  <c r="AG45" i="3"/>
  <c r="AG33" i="2"/>
  <c r="AG34" i="2" s="1"/>
  <c r="AH27" i="2"/>
  <c r="AH18" i="2"/>
  <c r="AH19" i="2" s="1"/>
  <c r="AG36" i="3"/>
  <c r="AG37" i="3" s="1"/>
  <c r="AF58" i="3"/>
  <c r="AF59" i="3" l="1"/>
  <c r="AF60" i="3" s="1"/>
  <c r="AH28" i="2"/>
  <c r="AH29" i="2" s="1"/>
  <c r="AG43" i="2"/>
  <c r="AG44" i="2" s="1"/>
  <c r="AH37" i="2"/>
  <c r="AG46" i="3"/>
  <c r="AG47" i="3" s="1"/>
  <c r="AG50" i="2"/>
  <c r="AH38" i="2" l="1"/>
  <c r="AH39" i="2" s="1"/>
  <c r="AG51" i="2"/>
  <c r="AG52" i="2" s="1"/>
  <c r="AF61" i="3"/>
  <c r="AF62" i="3" s="1"/>
  <c r="AG55" i="3"/>
  <c r="AF68" i="3"/>
  <c r="AF69" i="3" s="1"/>
  <c r="AF70" i="3" s="1"/>
  <c r="AG60" i="2" l="1"/>
  <c r="AG61" i="2" s="1"/>
  <c r="AG53" i="2"/>
  <c r="AG54" i="2" s="1"/>
  <c r="AH47" i="2"/>
  <c r="AF71" i="3"/>
  <c r="AF72" i="3" s="1"/>
  <c r="AG65" i="3"/>
  <c r="AG56" i="3"/>
  <c r="AG57" i="3" s="1"/>
  <c r="AG62" i="2" l="1"/>
  <c r="AH57" i="2" s="1"/>
  <c r="AG70" i="2"/>
  <c r="AG71" i="2" s="1"/>
  <c r="AG72" i="2" s="1"/>
  <c r="AG73" i="2" s="1"/>
  <c r="AG74" i="2" s="1"/>
  <c r="AH48" i="2"/>
  <c r="AH49" i="2" s="1"/>
  <c r="AG66" i="3"/>
  <c r="AG67" i="3" s="1"/>
  <c r="AG8" i="3"/>
  <c r="AG63" i="2" l="1"/>
  <c r="AG64" i="2" s="1"/>
  <c r="AH67" i="2"/>
  <c r="AH10" i="2" s="1"/>
  <c r="AH58" i="2"/>
  <c r="AH59" i="2" s="1"/>
  <c r="AG9" i="3"/>
  <c r="AG10" i="3" s="1"/>
  <c r="AH68" i="2" l="1"/>
  <c r="AH69" i="2" s="1"/>
  <c r="AH11" i="2"/>
  <c r="AH12" i="2" s="1"/>
  <c r="AG18" i="3"/>
  <c r="AH5" i="3"/>
  <c r="AG11" i="3"/>
  <c r="AG12" i="3" s="1"/>
  <c r="AH20" i="2" l="1"/>
  <c r="AH21" i="2" s="1"/>
  <c r="AH22" i="2" s="1"/>
  <c r="AH13" i="2"/>
  <c r="AH14" i="2" s="1"/>
  <c r="AI7" i="2"/>
  <c r="AH6" i="3"/>
  <c r="AH7" i="3" s="1"/>
  <c r="AG19" i="3"/>
  <c r="AG20" i="3" s="1"/>
  <c r="AG28" i="3" l="1"/>
  <c r="AG29" i="3" s="1"/>
  <c r="AG30" i="3" s="1"/>
  <c r="AG21" i="3"/>
  <c r="AG22" i="3" s="1"/>
  <c r="AH15" i="3"/>
  <c r="AH30" i="2"/>
  <c r="AI8" i="2"/>
  <c r="AI9" i="2" s="1"/>
  <c r="AH23" i="2"/>
  <c r="AH24" i="2" s="1"/>
  <c r="AI17" i="2"/>
  <c r="AG31" i="3" l="1"/>
  <c r="AG32" i="3" s="1"/>
  <c r="AH25" i="3"/>
  <c r="AH16" i="3"/>
  <c r="AH17" i="3" s="1"/>
  <c r="AI18" i="2"/>
  <c r="AI19" i="2" s="1"/>
  <c r="AG38" i="3"/>
  <c r="AH31" i="2"/>
  <c r="AH32" i="2" s="1"/>
  <c r="AH40" i="2" l="1"/>
  <c r="AH41" i="2" s="1"/>
  <c r="AH42" i="2" s="1"/>
  <c r="AH33" i="2"/>
  <c r="AH34" i="2" s="1"/>
  <c r="AI27" i="2"/>
  <c r="AH26" i="3"/>
  <c r="AH27" i="3" s="1"/>
  <c r="AG39" i="3"/>
  <c r="AG40" i="3" s="1"/>
  <c r="AH50" i="2" l="1"/>
  <c r="AH51" i="2" s="1"/>
  <c r="AH52" i="2" s="1"/>
  <c r="AI37" i="2"/>
  <c r="AH43" i="2"/>
  <c r="AH44" i="2" s="1"/>
  <c r="AG41" i="3"/>
  <c r="AG42" i="3" s="1"/>
  <c r="AH35" i="3"/>
  <c r="AG48" i="3"/>
  <c r="AI28" i="2"/>
  <c r="AI29" i="2" s="1"/>
  <c r="AH60" i="2" l="1"/>
  <c r="AH61" i="2" s="1"/>
  <c r="AH62" i="2" s="1"/>
  <c r="AI38" i="2"/>
  <c r="AI39" i="2" s="1"/>
  <c r="AG49" i="3"/>
  <c r="AG50" i="3" s="1"/>
  <c r="AH36" i="3"/>
  <c r="AH37" i="3" s="1"/>
  <c r="AH53" i="2"/>
  <c r="AH54" i="2" s="1"/>
  <c r="AI47" i="2"/>
  <c r="AG58" i="3" l="1"/>
  <c r="AG59" i="3" s="1"/>
  <c r="AG60" i="3" s="1"/>
  <c r="AH70" i="2"/>
  <c r="AH71" i="2" s="1"/>
  <c r="AH72" i="2" s="1"/>
  <c r="AG51" i="3"/>
  <c r="AG52" i="3" s="1"/>
  <c r="AH45" i="3"/>
  <c r="AH63" i="2"/>
  <c r="AH64" i="2" s="1"/>
  <c r="AI57" i="2"/>
  <c r="AI48" i="2"/>
  <c r="AI49" i="2" s="1"/>
  <c r="AG68" i="3" l="1"/>
  <c r="AG69" i="3" s="1"/>
  <c r="AG70" i="3" s="1"/>
  <c r="AG71" i="3" s="1"/>
  <c r="AG72" i="3" s="1"/>
  <c r="AH46" i="3"/>
  <c r="AH47" i="3" s="1"/>
  <c r="AG61" i="3"/>
  <c r="AG62" i="3" s="1"/>
  <c r="AH55" i="3"/>
  <c r="AI58" i="2"/>
  <c r="AI59" i="2" s="1"/>
  <c r="AH73" i="2"/>
  <c r="AH74" i="2" s="1"/>
  <c r="AI67" i="2"/>
  <c r="AH65" i="3" l="1"/>
  <c r="AH66" i="3" s="1"/>
  <c r="AH56" i="3"/>
  <c r="AH57" i="3" s="1"/>
  <c r="AI68" i="2"/>
  <c r="AI69" i="2" s="1"/>
  <c r="AI10" i="2"/>
  <c r="AH8" i="3" l="1"/>
  <c r="AH9" i="3" s="1"/>
  <c r="AH10" i="3" s="1"/>
  <c r="AH67" i="3"/>
  <c r="AI11" i="2"/>
  <c r="AI12" i="2" s="1"/>
  <c r="AH18" i="3" l="1"/>
  <c r="AH19" i="3" s="1"/>
  <c r="AH20" i="3" s="1"/>
  <c r="AI20" i="2"/>
  <c r="AI21" i="2" s="1"/>
  <c r="AI22" i="2" s="1"/>
  <c r="AH11" i="3"/>
  <c r="AH12" i="3" s="1"/>
  <c r="AI5" i="3"/>
  <c r="AI13" i="2"/>
  <c r="AI14" i="2" s="1"/>
  <c r="AJ7" i="2"/>
  <c r="AH28" i="3" l="1"/>
  <c r="AH29" i="3" s="1"/>
  <c r="AH30" i="3" s="1"/>
  <c r="AJ8" i="2"/>
  <c r="AJ9" i="2" s="1"/>
  <c r="AH21" i="3"/>
  <c r="AH22" i="3" s="1"/>
  <c r="AI15" i="3"/>
  <c r="AI30" i="2"/>
  <c r="AI6" i="3"/>
  <c r="AI7" i="3" s="1"/>
  <c r="AI23" i="2"/>
  <c r="AI24" i="2" s="1"/>
  <c r="AJ17" i="2"/>
  <c r="AH31" i="3" l="1"/>
  <c r="AH32" i="3" s="1"/>
  <c r="AI25" i="3"/>
  <c r="AI16" i="3"/>
  <c r="AI17" i="3" s="1"/>
  <c r="AJ18" i="2"/>
  <c r="AJ19" i="2" s="1"/>
  <c r="AH38" i="3"/>
  <c r="AI31" i="2"/>
  <c r="AI32" i="2" s="1"/>
  <c r="AH39" i="3" l="1"/>
  <c r="AH40" i="3" s="1"/>
  <c r="AI33" i="2"/>
  <c r="AI34" i="2" s="1"/>
  <c r="AJ27" i="2"/>
  <c r="AI26" i="3"/>
  <c r="AI27" i="3" s="1"/>
  <c r="AI40" i="2"/>
  <c r="AH48" i="3" l="1"/>
  <c r="AH49" i="3" s="1"/>
  <c r="AH50" i="3" s="1"/>
  <c r="AJ28" i="2"/>
  <c r="AJ29" i="2" s="1"/>
  <c r="AI41" i="2"/>
  <c r="AI42" i="2" s="1"/>
  <c r="AH41" i="3"/>
  <c r="AH42" i="3" s="1"/>
  <c r="AI35" i="3"/>
  <c r="AH58" i="3" l="1"/>
  <c r="AH59" i="3" s="1"/>
  <c r="AH60" i="3" s="1"/>
  <c r="AI43" i="2"/>
  <c r="AI44" i="2" s="1"/>
  <c r="AJ37" i="2"/>
  <c r="AI36" i="3"/>
  <c r="AI37" i="3" s="1"/>
  <c r="AH51" i="3"/>
  <c r="AH52" i="3" s="1"/>
  <c r="AI45" i="3"/>
  <c r="AI50" i="2"/>
  <c r="AH68" i="3" l="1"/>
  <c r="AH69" i="3" s="1"/>
  <c r="AH70" i="3" s="1"/>
  <c r="AH71" i="3" s="1"/>
  <c r="AH72" i="3" s="1"/>
  <c r="AI51" i="2"/>
  <c r="AI52" i="2" s="1"/>
  <c r="AH61" i="3"/>
  <c r="AH62" i="3" s="1"/>
  <c r="AI55" i="3"/>
  <c r="AI46" i="3"/>
  <c r="AI47" i="3" s="1"/>
  <c r="AJ38" i="2"/>
  <c r="AJ39" i="2" s="1"/>
  <c r="AI60" i="2" l="1"/>
  <c r="AI61" i="2" s="1"/>
  <c r="AI65" i="3"/>
  <c r="AI8" i="3" s="1"/>
  <c r="AI56" i="3"/>
  <c r="AI57" i="3" s="1"/>
  <c r="AI53" i="2"/>
  <c r="AI54" i="2" s="1"/>
  <c r="AJ47" i="2"/>
  <c r="AI66" i="3" l="1"/>
  <c r="AI67" i="3" s="1"/>
  <c r="AI62" i="2"/>
  <c r="AJ57" i="2" s="1"/>
  <c r="AI70" i="2"/>
  <c r="AI71" i="2" s="1"/>
  <c r="AI72" i="2" s="1"/>
  <c r="AJ67" i="2" s="1"/>
  <c r="AJ48" i="2"/>
  <c r="AJ49" i="2" s="1"/>
  <c r="AI9" i="3"/>
  <c r="AI10" i="3" s="1"/>
  <c r="AI63" i="2" l="1"/>
  <c r="AI64" i="2" s="1"/>
  <c r="AI73" i="2"/>
  <c r="AI74" i="2" s="1"/>
  <c r="AJ68" i="2"/>
  <c r="AJ69" i="2" s="1"/>
  <c r="AJ10" i="2"/>
  <c r="AJ58" i="2"/>
  <c r="AJ59" i="2" s="1"/>
  <c r="AI18" i="3"/>
  <c r="AI11" i="3"/>
  <c r="AI12" i="3" s="1"/>
  <c r="AJ5" i="3"/>
  <c r="AJ6" i="3" l="1"/>
  <c r="AJ7" i="3" s="1"/>
  <c r="AI19" i="3"/>
  <c r="AI20" i="3" s="1"/>
  <c r="AJ11" i="2"/>
  <c r="AJ12" i="2" s="1"/>
  <c r="AI28" i="3" l="1"/>
  <c r="AI29" i="3" s="1"/>
  <c r="AI30" i="3" s="1"/>
  <c r="AJ20" i="2"/>
  <c r="AJ21" i="2" s="1"/>
  <c r="AJ22" i="2" s="1"/>
  <c r="AJ13" i="2"/>
  <c r="AJ14" i="2" s="1"/>
  <c r="AK7" i="2"/>
  <c r="AI21" i="3"/>
  <c r="AI22" i="3" s="1"/>
  <c r="AJ15" i="3"/>
  <c r="AJ30" i="2" l="1"/>
  <c r="AJ23" i="2"/>
  <c r="AJ24" i="2" s="1"/>
  <c r="AK17" i="2"/>
  <c r="AJ16" i="3"/>
  <c r="AJ17" i="3" s="1"/>
  <c r="AI38" i="3"/>
  <c r="AK8" i="2"/>
  <c r="AK9" i="2" s="1"/>
  <c r="AI31" i="3"/>
  <c r="AI32" i="3" s="1"/>
  <c r="AJ25" i="3"/>
  <c r="AJ31" i="2" l="1"/>
  <c r="AJ32" i="2" s="1"/>
  <c r="AJ33" i="2" s="1"/>
  <c r="AJ34" i="2" s="1"/>
  <c r="AJ26" i="3"/>
  <c r="AJ27" i="3" s="1"/>
  <c r="AI39" i="3"/>
  <c r="AI40" i="3" s="1"/>
  <c r="AK18" i="2"/>
  <c r="AK19" i="2" s="1"/>
  <c r="AK27" i="2" l="1"/>
  <c r="AK28" i="2" s="1"/>
  <c r="AK29" i="2" s="1"/>
  <c r="AJ40" i="2"/>
  <c r="AJ41" i="2" s="1"/>
  <c r="AJ42" i="2" s="1"/>
  <c r="AK37" i="2" s="1"/>
  <c r="AI41" i="3"/>
  <c r="AI42" i="3" s="1"/>
  <c r="AJ35" i="3"/>
  <c r="AI48" i="3"/>
  <c r="AJ50" i="2" l="1"/>
  <c r="AJ51" i="2" s="1"/>
  <c r="AJ52" i="2" s="1"/>
  <c r="AJ43" i="2"/>
  <c r="AJ44" i="2" s="1"/>
  <c r="AK38" i="2"/>
  <c r="AK39" i="2" s="1"/>
  <c r="AJ36" i="3"/>
  <c r="AJ37" i="3" s="1"/>
  <c r="AI49" i="3"/>
  <c r="AI50" i="3" s="1"/>
  <c r="AI58" i="3" l="1"/>
  <c r="AI59" i="3" s="1"/>
  <c r="AI60" i="3" s="1"/>
  <c r="AJ53" i="2"/>
  <c r="AJ54" i="2" s="1"/>
  <c r="AK47" i="2"/>
  <c r="AI51" i="3"/>
  <c r="AI52" i="3" s="1"/>
  <c r="AJ45" i="3"/>
  <c r="AJ60" i="2"/>
  <c r="AI68" i="3" l="1"/>
  <c r="AI69" i="3" s="1"/>
  <c r="AI70" i="3" s="1"/>
  <c r="AI71" i="3" s="1"/>
  <c r="AI72" i="3" s="1"/>
  <c r="AJ46" i="3"/>
  <c r="AJ47" i="3" s="1"/>
  <c r="AI61" i="3"/>
  <c r="AI62" i="3" s="1"/>
  <c r="AJ55" i="3"/>
  <c r="AJ61" i="2"/>
  <c r="AJ62" i="2" s="1"/>
  <c r="AK48" i="2"/>
  <c r="AK49" i="2" s="1"/>
  <c r="AJ65" i="3" l="1"/>
  <c r="AJ8" i="3" s="1"/>
  <c r="AJ63" i="2"/>
  <c r="AJ64" i="2" s="1"/>
  <c r="AK57" i="2"/>
  <c r="AJ70" i="2"/>
  <c r="AJ71" i="2" s="1"/>
  <c r="AJ72" i="2" s="1"/>
  <c r="AJ56" i="3"/>
  <c r="AJ57" i="3" s="1"/>
  <c r="AJ66" i="3" l="1"/>
  <c r="AJ67" i="3" s="1"/>
  <c r="AJ9" i="3"/>
  <c r="AJ10" i="3" s="1"/>
  <c r="AK67" i="2"/>
  <c r="AJ73" i="2"/>
  <c r="AJ74" i="2" s="1"/>
  <c r="AK58" i="2"/>
  <c r="AK59" i="2" s="1"/>
  <c r="AK5" i="3" l="1"/>
  <c r="AJ11" i="3"/>
  <c r="AJ12" i="3" s="1"/>
  <c r="AK68" i="2"/>
  <c r="AK69" i="2" s="1"/>
  <c r="AK10" i="2"/>
  <c r="AJ18" i="3"/>
  <c r="AK6" i="3" l="1"/>
  <c r="AK7" i="3" s="1"/>
  <c r="AJ19" i="3"/>
  <c r="AJ20" i="3" s="1"/>
  <c r="AK11" i="2"/>
  <c r="AK12" i="2" s="1"/>
  <c r="AJ28" i="3" l="1"/>
  <c r="AJ29" i="3" s="1"/>
  <c r="AK13" i="2"/>
  <c r="AK14" i="2" s="1"/>
  <c r="AL7" i="2"/>
  <c r="AJ21" i="3"/>
  <c r="AJ22" i="3" s="1"/>
  <c r="AK15" i="3"/>
  <c r="AK20" i="2"/>
  <c r="AJ30" i="3" l="1"/>
  <c r="AJ31" i="3" s="1"/>
  <c r="AJ32" i="3" s="1"/>
  <c r="AJ38" i="3"/>
  <c r="AJ39" i="3" s="1"/>
  <c r="AJ40" i="3" s="1"/>
  <c r="AK16" i="3"/>
  <c r="AK17" i="3" s="1"/>
  <c r="AL8" i="2"/>
  <c r="AL9" i="2" s="1"/>
  <c r="AK21" i="2"/>
  <c r="AK22" i="2" s="1"/>
  <c r="AK25" i="3" l="1"/>
  <c r="AK26" i="3" s="1"/>
  <c r="AK27" i="3" s="1"/>
  <c r="AJ48" i="3"/>
  <c r="AJ49" i="3" s="1"/>
  <c r="AJ50" i="3" s="1"/>
  <c r="AK23" i="2"/>
  <c r="AK24" i="2" s="1"/>
  <c r="AL17" i="2"/>
  <c r="AJ41" i="3"/>
  <c r="AJ42" i="3" s="1"/>
  <c r="AK35" i="3"/>
  <c r="AK30" i="2"/>
  <c r="AK31" i="2" l="1"/>
  <c r="AK32" i="2" s="1"/>
  <c r="AJ58" i="3"/>
  <c r="AL18" i="2"/>
  <c r="AL19" i="2" s="1"/>
  <c r="AJ51" i="3"/>
  <c r="AJ52" i="3" s="1"/>
  <c r="AK45" i="3"/>
  <c r="AK36" i="3"/>
  <c r="AK37" i="3" s="1"/>
  <c r="AK46" i="3" l="1"/>
  <c r="AK47" i="3" s="1"/>
  <c r="AK33" i="2"/>
  <c r="AK34" i="2" s="1"/>
  <c r="AL27" i="2"/>
  <c r="AJ59" i="3"/>
  <c r="AJ60" i="3" s="1"/>
  <c r="AK40" i="2"/>
  <c r="AJ61" i="3" l="1"/>
  <c r="AJ62" i="3" s="1"/>
  <c r="AK55" i="3"/>
  <c r="AJ68" i="3"/>
  <c r="AJ69" i="3" s="1"/>
  <c r="AJ70" i="3" s="1"/>
  <c r="AL28" i="2"/>
  <c r="AL29" i="2" s="1"/>
  <c r="AK41" i="2"/>
  <c r="AK42" i="2" s="1"/>
  <c r="AK50" i="2" l="1"/>
  <c r="AK51" i="2" s="1"/>
  <c r="AK52" i="2" s="1"/>
  <c r="AJ71" i="3"/>
  <c r="AJ72" i="3" s="1"/>
  <c r="AK65" i="3"/>
  <c r="AK43" i="2"/>
  <c r="AK44" i="2" s="1"/>
  <c r="AL37" i="2"/>
  <c r="AK56" i="3"/>
  <c r="AK57" i="3" s="1"/>
  <c r="AK53" i="2" l="1"/>
  <c r="AK54" i="2" s="1"/>
  <c r="AL47" i="2"/>
  <c r="AK8" i="3"/>
  <c r="AK66" i="3"/>
  <c r="AK67" i="3" s="1"/>
  <c r="AL38" i="2"/>
  <c r="AL39" i="2" s="1"/>
  <c r="AK60" i="2"/>
  <c r="AK61" i="2" l="1"/>
  <c r="AK62" i="2" s="1"/>
  <c r="AK9" i="3"/>
  <c r="AK10" i="3" s="1"/>
  <c r="AL48" i="2"/>
  <c r="AL49" i="2" s="1"/>
  <c r="AK18" i="3" l="1"/>
  <c r="AK19" i="3" s="1"/>
  <c r="AK63" i="2"/>
  <c r="AK64" i="2" s="1"/>
  <c r="AL57" i="2"/>
  <c r="AK11" i="3"/>
  <c r="AK12" i="3" s="1"/>
  <c r="AL5" i="3"/>
  <c r="AK70" i="2"/>
  <c r="AK71" i="2" s="1"/>
  <c r="AK72" i="2" s="1"/>
  <c r="AK20" i="3" l="1"/>
  <c r="AL15" i="3" s="1"/>
  <c r="AK28" i="3"/>
  <c r="AK29" i="3" s="1"/>
  <c r="AK30" i="3" s="1"/>
  <c r="AL67" i="2"/>
  <c r="AK73" i="2"/>
  <c r="AK74" i="2" s="1"/>
  <c r="AL6" i="3"/>
  <c r="AL7" i="3" s="1"/>
  <c r="AL58" i="2"/>
  <c r="AL59" i="2" s="1"/>
  <c r="AK21" i="3" l="1"/>
  <c r="AK22" i="3" s="1"/>
  <c r="AK38" i="3"/>
  <c r="AK39" i="3" s="1"/>
  <c r="AL10" i="2"/>
  <c r="AL68" i="2"/>
  <c r="AL69" i="2" s="1"/>
  <c r="AL16" i="3"/>
  <c r="AL17" i="3" s="1"/>
  <c r="AK31" i="3"/>
  <c r="AK32" i="3" s="1"/>
  <c r="AL25" i="3"/>
  <c r="AK40" i="3" l="1"/>
  <c r="AL35" i="3" s="1"/>
  <c r="AK48" i="3"/>
  <c r="AK49" i="3" s="1"/>
  <c r="AK50" i="3" s="1"/>
  <c r="AL26" i="3"/>
  <c r="AL27" i="3" s="1"/>
  <c r="AL11" i="2"/>
  <c r="AL12" i="2" s="1"/>
  <c r="AK41" i="3" l="1"/>
  <c r="AK42" i="3" s="1"/>
  <c r="AL45" i="3"/>
  <c r="AK51" i="3"/>
  <c r="AK52" i="3" s="1"/>
  <c r="AL36" i="3"/>
  <c r="AL37" i="3" s="1"/>
  <c r="AK58" i="3"/>
  <c r="AL20" i="2"/>
  <c r="AL13" i="2"/>
  <c r="AL14" i="2" s="1"/>
  <c r="AM7" i="2"/>
  <c r="AK59" i="3" l="1"/>
  <c r="AK60" i="3" s="1"/>
  <c r="AL46" i="3"/>
  <c r="AL47" i="3" s="1"/>
  <c r="AL21" i="2"/>
  <c r="AL22" i="2" s="1"/>
  <c r="AM8" i="2"/>
  <c r="AM9" i="2" s="1"/>
  <c r="AK68" i="3" l="1"/>
  <c r="AK69" i="3" s="1"/>
  <c r="AK70" i="3" s="1"/>
  <c r="AK71" i="3" s="1"/>
  <c r="AK72" i="3" s="1"/>
  <c r="AL30" i="2"/>
  <c r="AL31" i="2" s="1"/>
  <c r="AL23" i="2"/>
  <c r="AL24" i="2" s="1"/>
  <c r="AM17" i="2"/>
  <c r="AK61" i="3"/>
  <c r="AK62" i="3" s="1"/>
  <c r="AL55" i="3"/>
  <c r="AL65" i="3" l="1"/>
  <c r="AL66" i="3" s="1"/>
  <c r="AL67" i="3" s="1"/>
  <c r="AL32" i="2"/>
  <c r="AL33" i="2" s="1"/>
  <c r="AL34" i="2" s="1"/>
  <c r="AL40" i="2"/>
  <c r="AL41" i="2" s="1"/>
  <c r="AL42" i="2" s="1"/>
  <c r="AM18" i="2"/>
  <c r="AM19" i="2" s="1"/>
  <c r="AL56" i="3"/>
  <c r="AL57" i="3" s="1"/>
  <c r="AL8" i="3"/>
  <c r="AM27" i="2" l="1"/>
  <c r="AM28" i="2" s="1"/>
  <c r="AM29" i="2" s="1"/>
  <c r="AL50" i="2"/>
  <c r="AL43" i="2"/>
  <c r="AL44" i="2" s="1"/>
  <c r="AM37" i="2"/>
  <c r="AL9" i="3"/>
  <c r="AL10" i="3" s="1"/>
  <c r="AL18" i="3" l="1"/>
  <c r="AL19" i="3" s="1"/>
  <c r="AL20" i="3" s="1"/>
  <c r="AL51" i="2"/>
  <c r="AL52" i="2" s="1"/>
  <c r="AL11" i="3"/>
  <c r="AL12" i="3" s="1"/>
  <c r="AM5" i="3"/>
  <c r="AM38" i="2"/>
  <c r="AM39" i="2" s="1"/>
  <c r="AL60" i="2" l="1"/>
  <c r="AL61" i="2" s="1"/>
  <c r="AL62" i="2" s="1"/>
  <c r="AL21" i="3"/>
  <c r="AL22" i="3" s="1"/>
  <c r="AM15" i="3"/>
  <c r="AL53" i="2"/>
  <c r="AL54" i="2" s="1"/>
  <c r="AM47" i="2"/>
  <c r="AM6" i="3"/>
  <c r="AM7" i="3" s="1"/>
  <c r="AL28" i="3"/>
  <c r="AL70" i="2" l="1"/>
  <c r="AL71" i="2" s="1"/>
  <c r="AL72" i="2" s="1"/>
  <c r="AL63" i="2"/>
  <c r="AL64" i="2" s="1"/>
  <c r="AM57" i="2"/>
  <c r="AM16" i="3"/>
  <c r="AM17" i="3" s="1"/>
  <c r="AL29" i="3"/>
  <c r="AL30" i="3" s="1"/>
  <c r="AM48" i="2"/>
  <c r="AM49" i="2" s="1"/>
  <c r="AL38" i="3" l="1"/>
  <c r="AL39" i="3" s="1"/>
  <c r="AL40" i="3" s="1"/>
  <c r="AM58" i="2"/>
  <c r="AM59" i="2" s="1"/>
  <c r="AL31" i="3"/>
  <c r="AL32" i="3" s="1"/>
  <c r="AM25" i="3"/>
  <c r="AL73" i="2"/>
  <c r="AL74" i="2" s="1"/>
  <c r="AM67" i="2"/>
  <c r="AL48" i="3" l="1"/>
  <c r="AL49" i="3" s="1"/>
  <c r="AL50" i="3" s="1"/>
  <c r="AM10" i="2"/>
  <c r="AM68" i="2"/>
  <c r="AM69" i="2" s="1"/>
  <c r="AM26" i="3"/>
  <c r="AM27" i="3" s="1"/>
  <c r="AL41" i="3"/>
  <c r="AL42" i="3" s="1"/>
  <c r="AM35" i="3"/>
  <c r="AM36" i="3" l="1"/>
  <c r="AM37" i="3" s="1"/>
  <c r="AL58" i="3"/>
  <c r="AM45" i="3"/>
  <c r="AL51" i="3"/>
  <c r="AL52" i="3" s="1"/>
  <c r="AM11" i="2"/>
  <c r="AM12" i="2" s="1"/>
  <c r="AM20" i="2" l="1"/>
  <c r="AN7" i="2"/>
  <c r="AM13" i="2"/>
  <c r="AM14" i="2" s="1"/>
  <c r="AM46" i="3"/>
  <c r="AM47" i="3" s="1"/>
  <c r="AL59" i="3"/>
  <c r="AL60" i="3" s="1"/>
  <c r="AM21" i="2" l="1"/>
  <c r="AM22" i="2" s="1"/>
  <c r="AN17" i="2" s="1"/>
  <c r="AL68" i="3"/>
  <c r="AL69" i="3" s="1"/>
  <c r="AL70" i="3" s="1"/>
  <c r="AL71" i="3" s="1"/>
  <c r="AL72" i="3" s="1"/>
  <c r="AL61" i="3"/>
  <c r="AL62" i="3" s="1"/>
  <c r="AM55" i="3"/>
  <c r="AN8" i="2"/>
  <c r="AN9" i="2" s="1"/>
  <c r="AM65" i="3" l="1"/>
  <c r="AM30" i="2"/>
  <c r="AM31" i="2" s="1"/>
  <c r="AM32" i="2" s="1"/>
  <c r="AM33" i="2" s="1"/>
  <c r="AM34" i="2" s="1"/>
  <c r="AM23" i="2"/>
  <c r="AM24" i="2" s="1"/>
  <c r="AN18" i="2"/>
  <c r="AN19" i="2" s="1"/>
  <c r="AM66" i="3"/>
  <c r="AM67" i="3" s="1"/>
  <c r="AM8" i="3"/>
  <c r="AM56" i="3"/>
  <c r="AM57" i="3" s="1"/>
  <c r="AN27" i="2" l="1"/>
  <c r="AN28" i="2" s="1"/>
  <c r="AN29" i="2" s="1"/>
  <c r="AM40" i="2"/>
  <c r="AM41" i="2" s="1"/>
  <c r="AM42" i="2" s="1"/>
  <c r="AM43" i="2" s="1"/>
  <c r="AM44" i="2" s="1"/>
  <c r="AM9" i="3"/>
  <c r="AM10" i="3" s="1"/>
  <c r="AN37" i="2" l="1"/>
  <c r="AN38" i="2" s="1"/>
  <c r="AN39" i="2" s="1"/>
  <c r="AM50" i="2"/>
  <c r="AM51" i="2" s="1"/>
  <c r="AM52" i="2" s="1"/>
  <c r="AM11" i="3"/>
  <c r="AM12" i="3" s="1"/>
  <c r="AN5" i="3"/>
  <c r="AM18" i="3"/>
  <c r="AM53" i="2" l="1"/>
  <c r="AM54" i="2" s="1"/>
  <c r="AN47" i="2"/>
  <c r="AN48" i="2" s="1"/>
  <c r="AN49" i="2" s="1"/>
  <c r="AM60" i="2"/>
  <c r="AM61" i="2" s="1"/>
  <c r="AM62" i="2" s="1"/>
  <c r="AM19" i="3"/>
  <c r="AM20" i="3" s="1"/>
  <c r="AN6" i="3"/>
  <c r="AN7" i="3" s="1"/>
  <c r="AN57" i="2" l="1"/>
  <c r="AN58" i="2" s="1"/>
  <c r="AM63" i="2"/>
  <c r="AM64" i="2" s="1"/>
  <c r="AM70" i="2"/>
  <c r="AM71" i="2" s="1"/>
  <c r="AM72" i="2" s="1"/>
  <c r="AM73" i="2" s="1"/>
  <c r="AM74" i="2" s="1"/>
  <c r="AM28" i="3"/>
  <c r="AM21" i="3"/>
  <c r="AM22" i="3" s="1"/>
  <c r="AN15" i="3"/>
  <c r="AN59" i="2" l="1"/>
  <c r="AN67" i="2"/>
  <c r="AM29" i="3"/>
  <c r="AM30" i="3" s="1"/>
  <c r="AN16" i="3"/>
  <c r="AN17" i="3" s="1"/>
  <c r="AN10" i="2" l="1"/>
  <c r="AN68" i="2"/>
  <c r="AN69" i="2" s="1"/>
  <c r="AM38" i="3"/>
  <c r="AM31" i="3"/>
  <c r="AM32" i="3" s="1"/>
  <c r="AN25" i="3"/>
  <c r="AN11" i="2" l="1"/>
  <c r="AN12" i="2" s="1"/>
  <c r="AM39" i="3"/>
  <c r="AM40" i="3" s="1"/>
  <c r="AN26" i="3"/>
  <c r="AN27" i="3" s="1"/>
  <c r="AM48" i="3" l="1"/>
  <c r="AM49" i="3" s="1"/>
  <c r="AM50" i="3" s="1"/>
  <c r="AN20" i="2"/>
  <c r="AO7" i="2"/>
  <c r="AO8" i="2" s="1"/>
  <c r="AO9" i="2" s="1"/>
  <c r="AN13" i="2"/>
  <c r="AN14" i="2" s="1"/>
  <c r="AM41" i="3"/>
  <c r="AM42" i="3" s="1"/>
  <c r="AN35" i="3"/>
  <c r="AM58" i="3" l="1"/>
  <c r="AM59" i="3" s="1"/>
  <c r="AM60" i="3" s="1"/>
  <c r="AN21" i="2"/>
  <c r="AN22" i="2" s="1"/>
  <c r="AN36" i="3"/>
  <c r="AN37" i="3" s="1"/>
  <c r="AM51" i="3"/>
  <c r="AM52" i="3" s="1"/>
  <c r="AN45" i="3"/>
  <c r="AO17" i="2" l="1"/>
  <c r="AO18" i="2" s="1"/>
  <c r="AO19" i="2" s="1"/>
  <c r="AN23" i="2"/>
  <c r="AN24" i="2" s="1"/>
  <c r="AN30" i="2"/>
  <c r="AM61" i="3"/>
  <c r="AM62" i="3" s="1"/>
  <c r="AN55" i="3"/>
  <c r="AM68" i="3"/>
  <c r="AM69" i="3" s="1"/>
  <c r="AM70" i="3" s="1"/>
  <c r="AN46" i="3"/>
  <c r="AN47" i="3" s="1"/>
  <c r="AN31" i="2" l="1"/>
  <c r="AN32" i="2" s="1"/>
  <c r="AM71" i="3"/>
  <c r="AM72" i="3" s="1"/>
  <c r="AN65" i="3"/>
  <c r="AN56" i="3"/>
  <c r="AN57" i="3" s="1"/>
  <c r="AN40" i="2" l="1"/>
  <c r="AO27" i="2"/>
  <c r="AO28" i="2" s="1"/>
  <c r="AO29" i="2" s="1"/>
  <c r="AN33" i="2"/>
  <c r="AN34" i="2" s="1"/>
  <c r="AN66" i="3"/>
  <c r="AN67" i="3" s="1"/>
  <c r="AN8" i="3"/>
  <c r="AN41" i="2" l="1"/>
  <c r="AN42" i="2" s="1"/>
  <c r="AN9" i="3"/>
  <c r="AN10" i="3" s="1"/>
  <c r="AO37" i="2" l="1"/>
  <c r="AO38" i="2" s="1"/>
  <c r="AO39" i="2" s="1"/>
  <c r="AN43" i="2"/>
  <c r="AN44" i="2" s="1"/>
  <c r="AN50" i="2"/>
  <c r="AN18" i="3"/>
  <c r="AN11" i="3"/>
  <c r="AN12" i="3" s="1"/>
  <c r="AO5" i="3"/>
  <c r="AN19" i="3" l="1"/>
  <c r="AN20" i="3" s="1"/>
  <c r="AN21" i="3" s="1"/>
  <c r="AN22" i="3" s="1"/>
  <c r="AN51" i="2"/>
  <c r="AN52" i="2" s="1"/>
  <c r="AO6" i="3"/>
  <c r="AO7" i="3" s="1"/>
  <c r="AO15" i="3" l="1"/>
  <c r="AO16" i="3" s="1"/>
  <c r="AO17" i="3" s="1"/>
  <c r="AN60" i="2"/>
  <c r="AN61" i="2" s="1"/>
  <c r="AN62" i="2" s="1"/>
  <c r="AN28" i="3"/>
  <c r="AN29" i="3" s="1"/>
  <c r="AN30" i="3" s="1"/>
  <c r="AN31" i="3" s="1"/>
  <c r="AN32" i="3" s="1"/>
  <c r="AN53" i="2"/>
  <c r="AN54" i="2" s="1"/>
  <c r="AO47" i="2"/>
  <c r="AO48" i="2" s="1"/>
  <c r="AO49" i="2" s="1"/>
  <c r="AO25" i="3" l="1"/>
  <c r="AO26" i="3" s="1"/>
  <c r="AO27" i="3" s="1"/>
  <c r="AN38" i="3"/>
  <c r="AN39" i="3" s="1"/>
  <c r="AN40" i="3" s="1"/>
  <c r="AO35" i="3" s="1"/>
  <c r="AN70" i="2"/>
  <c r="AN71" i="2" s="1"/>
  <c r="AN72" i="2" s="1"/>
  <c r="AO67" i="2" s="1"/>
  <c r="AN63" i="2"/>
  <c r="AN64" i="2" s="1"/>
  <c r="AO57" i="2"/>
  <c r="AO58" i="2" s="1"/>
  <c r="AO59" i="2" s="1"/>
  <c r="AN41" i="3" l="1"/>
  <c r="AN42" i="3" s="1"/>
  <c r="AN48" i="3"/>
  <c r="AN49" i="3" s="1"/>
  <c r="AN50" i="3" s="1"/>
  <c r="AO45" i="3" s="1"/>
  <c r="AN73" i="2"/>
  <c r="AN74" i="2" s="1"/>
  <c r="AO10" i="2"/>
  <c r="AO68" i="2"/>
  <c r="AO69" i="2" s="1"/>
  <c r="AO36" i="3"/>
  <c r="AO37" i="3" s="1"/>
  <c r="AN58" i="3" l="1"/>
  <c r="AN59" i="3" s="1"/>
  <c r="AN60" i="3" s="1"/>
  <c r="AN51" i="3"/>
  <c r="AN52" i="3" s="1"/>
  <c r="AO11" i="2"/>
  <c r="AO12" i="2" s="1"/>
  <c r="AO46" i="3"/>
  <c r="AO47" i="3" s="1"/>
  <c r="AO20" i="2" l="1"/>
  <c r="AO21" i="2" s="1"/>
  <c r="AO22" i="2" s="1"/>
  <c r="AO13" i="2"/>
  <c r="AO14" i="2" s="1"/>
  <c r="AP7" i="2"/>
  <c r="AP8" i="2" s="1"/>
  <c r="AP9" i="2" s="1"/>
  <c r="AN68" i="3"/>
  <c r="AN69" i="3" s="1"/>
  <c r="AN70" i="3" s="1"/>
  <c r="AN71" i="3" s="1"/>
  <c r="AN72" i="3" s="1"/>
  <c r="AN61" i="3"/>
  <c r="AN62" i="3" s="1"/>
  <c r="AO55" i="3"/>
  <c r="AO30" i="2" l="1"/>
  <c r="AO31" i="2" s="1"/>
  <c r="AO32" i="2" s="1"/>
  <c r="AO65" i="3"/>
  <c r="AO66" i="3" s="1"/>
  <c r="AO67" i="3" s="1"/>
  <c r="AP17" i="2"/>
  <c r="AO23" i="2"/>
  <c r="AO24" i="2" s="1"/>
  <c r="AO56" i="3"/>
  <c r="AO57" i="3" s="1"/>
  <c r="AO8" i="3" l="1"/>
  <c r="AO9" i="3" s="1"/>
  <c r="AO10" i="3" s="1"/>
  <c r="AP27" i="2"/>
  <c r="AP28" i="2" s="1"/>
  <c r="AP29" i="2" s="1"/>
  <c r="AO33" i="2"/>
  <c r="AO34" i="2" s="1"/>
  <c r="AP18" i="2"/>
  <c r="AP19" i="2" s="1"/>
  <c r="AO40" i="2"/>
  <c r="AO18" i="3" l="1"/>
  <c r="AO19" i="3" s="1"/>
  <c r="AO20" i="3" s="1"/>
  <c r="AO41" i="2"/>
  <c r="AO42" i="2" s="1"/>
  <c r="AP5" i="3"/>
  <c r="AO11" i="3"/>
  <c r="AO12" i="3" s="1"/>
  <c r="AO50" i="2" l="1"/>
  <c r="AO51" i="2" s="1"/>
  <c r="AO52" i="2" s="1"/>
  <c r="AP37" i="2"/>
  <c r="AP38" i="2" s="1"/>
  <c r="AP39" i="2" s="1"/>
  <c r="AO43" i="2"/>
  <c r="AO44" i="2" s="1"/>
  <c r="AO21" i="3"/>
  <c r="AO22" i="3" s="1"/>
  <c r="AP15" i="3"/>
  <c r="AP6" i="3"/>
  <c r="AP7" i="3" s="1"/>
  <c r="AO28" i="3"/>
  <c r="AO60" i="2" l="1"/>
  <c r="AO61" i="2" s="1"/>
  <c r="AO62" i="2" s="1"/>
  <c r="AO53" i="2"/>
  <c r="AO54" i="2" s="1"/>
  <c r="AP47" i="2"/>
  <c r="AP48" i="2" s="1"/>
  <c r="AP49" i="2" s="1"/>
  <c r="AP16" i="3"/>
  <c r="AP17" i="3" s="1"/>
  <c r="AO29" i="3"/>
  <c r="AO30" i="3" s="1"/>
  <c r="AO70" i="2" l="1"/>
  <c r="AO71" i="2" s="1"/>
  <c r="AO72" i="2" s="1"/>
  <c r="AP67" i="2" s="1"/>
  <c r="AO38" i="3"/>
  <c r="AO39" i="3" s="1"/>
  <c r="AO40" i="3" s="1"/>
  <c r="AO63" i="2"/>
  <c r="AO64" i="2" s="1"/>
  <c r="AP57" i="2"/>
  <c r="AP58" i="2" s="1"/>
  <c r="AP59" i="2" s="1"/>
  <c r="AO31" i="3"/>
  <c r="AO32" i="3" s="1"/>
  <c r="AP25" i="3"/>
  <c r="AO73" i="2" l="1"/>
  <c r="AO74" i="2" s="1"/>
  <c r="AP68" i="2"/>
  <c r="AP69" i="2" s="1"/>
  <c r="AP10" i="2"/>
  <c r="AP11" i="2" s="1"/>
  <c r="AP12" i="2" s="1"/>
  <c r="AP13" i="2" s="1"/>
  <c r="AP14" i="2" s="1"/>
  <c r="AO41" i="3"/>
  <c r="AO42" i="3" s="1"/>
  <c r="AP35" i="3"/>
  <c r="AO48" i="3"/>
  <c r="AP26" i="3"/>
  <c r="AP27" i="3" s="1"/>
  <c r="AP20" i="2" l="1"/>
  <c r="AP21" i="2" s="1"/>
  <c r="AP22" i="2" s="1"/>
  <c r="AQ7" i="2"/>
  <c r="AQ8" i="2" s="1"/>
  <c r="AQ9" i="2" s="1"/>
  <c r="AO49" i="3"/>
  <c r="AO50" i="3" s="1"/>
  <c r="AP36" i="3"/>
  <c r="AP37" i="3" s="1"/>
  <c r="AO58" i="3" l="1"/>
  <c r="AO59" i="3" s="1"/>
  <c r="AO60" i="3" s="1"/>
  <c r="AP30" i="2"/>
  <c r="AP31" i="2" s="1"/>
  <c r="AP32" i="2" s="1"/>
  <c r="AP45" i="3"/>
  <c r="AO51" i="3"/>
  <c r="AO52" i="3" s="1"/>
  <c r="AP23" i="2"/>
  <c r="AP24" i="2" s="1"/>
  <c r="AQ17" i="2"/>
  <c r="AP40" i="2" l="1"/>
  <c r="AP41" i="2" s="1"/>
  <c r="AP42" i="2" s="1"/>
  <c r="AP46" i="3"/>
  <c r="AP47" i="3" s="1"/>
  <c r="AO61" i="3"/>
  <c r="AO62" i="3" s="1"/>
  <c r="AP55" i="3"/>
  <c r="AO68" i="3"/>
  <c r="AO69" i="3" s="1"/>
  <c r="AO70" i="3" s="1"/>
  <c r="AQ18" i="2"/>
  <c r="AQ19" i="2" s="1"/>
  <c r="AP33" i="2"/>
  <c r="AP34" i="2" s="1"/>
  <c r="AQ27" i="2"/>
  <c r="AP50" i="2" l="1"/>
  <c r="AP51" i="2" s="1"/>
  <c r="AP52" i="2" s="1"/>
  <c r="AQ28" i="2"/>
  <c r="AQ29" i="2" s="1"/>
  <c r="AQ37" i="2"/>
  <c r="AP43" i="2"/>
  <c r="AP44" i="2" s="1"/>
  <c r="AO71" i="3"/>
  <c r="AO72" i="3" s="1"/>
  <c r="AP65" i="3"/>
  <c r="AP56" i="3"/>
  <c r="AP57" i="3" s="1"/>
  <c r="AP53" i="2" l="1"/>
  <c r="AP54" i="2" s="1"/>
  <c r="AQ47" i="2"/>
  <c r="AP60" i="2"/>
  <c r="AP8" i="3"/>
  <c r="AP66" i="3"/>
  <c r="AP67" i="3" s="1"/>
  <c r="AQ38" i="2"/>
  <c r="AQ39" i="2" s="1"/>
  <c r="AP9" i="3" l="1"/>
  <c r="AP10" i="3" s="1"/>
  <c r="AP61" i="2"/>
  <c r="AP62" i="2" s="1"/>
  <c r="AQ48" i="2"/>
  <c r="AQ49" i="2" s="1"/>
  <c r="AP70" i="2" l="1"/>
  <c r="AP71" i="2" s="1"/>
  <c r="AP72" i="2" s="1"/>
  <c r="AQ67" i="2" s="1"/>
  <c r="AP11" i="3"/>
  <c r="AP12" i="3" s="1"/>
  <c r="AQ5" i="3"/>
  <c r="AP63" i="2"/>
  <c r="AP64" i="2" s="1"/>
  <c r="AQ57" i="2"/>
  <c r="AP18" i="3"/>
  <c r="AP73" i="2" l="1"/>
  <c r="AP74" i="2" s="1"/>
  <c r="AP19" i="3"/>
  <c r="AP20" i="3" s="1"/>
  <c r="AQ58" i="2"/>
  <c r="AQ59" i="2" s="1"/>
  <c r="AQ6" i="3"/>
  <c r="AQ7" i="3" s="1"/>
  <c r="AQ68" i="2"/>
  <c r="AQ69" i="2" s="1"/>
  <c r="AQ10" i="2"/>
  <c r="AQ11" i="2" l="1"/>
  <c r="AQ12" i="2" s="1"/>
  <c r="AP21" i="3"/>
  <c r="AP22" i="3" s="1"/>
  <c r="AQ15" i="3"/>
  <c r="AP28" i="3"/>
  <c r="AQ20" i="2" l="1"/>
  <c r="AQ21" i="2" s="1"/>
  <c r="AQ22" i="2" s="1"/>
  <c r="AR7" i="2"/>
  <c r="AQ13" i="2"/>
  <c r="AQ14" i="2" s="1"/>
  <c r="AP29" i="3"/>
  <c r="AP30" i="3" s="1"/>
  <c r="AQ16" i="3"/>
  <c r="AQ17" i="3" s="1"/>
  <c r="AP38" i="3" l="1"/>
  <c r="AP39" i="3" s="1"/>
  <c r="AP40" i="3" s="1"/>
  <c r="AQ30" i="2"/>
  <c r="AQ31" i="2" s="1"/>
  <c r="AQ32" i="2" s="1"/>
  <c r="AR8" i="2"/>
  <c r="AR9" i="2" s="1"/>
  <c r="AP31" i="3"/>
  <c r="AP32" i="3" s="1"/>
  <c r="AQ25" i="3"/>
  <c r="AQ23" i="2"/>
  <c r="AQ24" i="2" s="1"/>
  <c r="AR17" i="2"/>
  <c r="AQ40" i="2" l="1"/>
  <c r="AQ41" i="2" s="1"/>
  <c r="AQ42" i="2" s="1"/>
  <c r="AP41" i="3"/>
  <c r="AP42" i="3" s="1"/>
  <c r="AQ35" i="3"/>
  <c r="AQ26" i="3"/>
  <c r="AQ27" i="3" s="1"/>
  <c r="AQ33" i="2"/>
  <c r="AQ34" i="2" s="1"/>
  <c r="AR27" i="2"/>
  <c r="AR18" i="2"/>
  <c r="AR19" i="2" s="1"/>
  <c r="AP48" i="3"/>
  <c r="AQ36" i="3" l="1"/>
  <c r="AQ37" i="3" s="1"/>
  <c r="AP49" i="3"/>
  <c r="AP50" i="3" s="1"/>
  <c r="AR28" i="2"/>
  <c r="AR29" i="2" s="1"/>
  <c r="AQ50" i="2"/>
  <c r="AQ43" i="2"/>
  <c r="AQ44" i="2" s="1"/>
  <c r="AR37" i="2"/>
  <c r="AP58" i="3" l="1"/>
  <c r="AR38" i="2"/>
  <c r="AR39" i="2" s="1"/>
  <c r="AQ51" i="2"/>
  <c r="AQ52" i="2" s="1"/>
  <c r="AQ45" i="3"/>
  <c r="AP51" i="3"/>
  <c r="AP52" i="3" s="1"/>
  <c r="AQ60" i="2" l="1"/>
  <c r="AQ61" i="2" s="1"/>
  <c r="AQ62" i="2" s="1"/>
  <c r="AP59" i="3"/>
  <c r="AP60" i="3" s="1"/>
  <c r="AQ46" i="3"/>
  <c r="AQ47" i="3" s="1"/>
  <c r="AQ53" i="2"/>
  <c r="AQ54" i="2" s="1"/>
  <c r="AR47" i="2"/>
  <c r="AP68" i="3" l="1"/>
  <c r="AP69" i="3" s="1"/>
  <c r="AP70" i="3" s="1"/>
  <c r="AP71" i="3" s="1"/>
  <c r="AP72" i="3" s="1"/>
  <c r="AQ70" i="2"/>
  <c r="AQ71" i="2" s="1"/>
  <c r="AQ72" i="2" s="1"/>
  <c r="AQ73" i="2" s="1"/>
  <c r="AQ74" i="2" s="1"/>
  <c r="AR48" i="2"/>
  <c r="AR49" i="2" s="1"/>
  <c r="AQ63" i="2"/>
  <c r="AQ64" i="2" s="1"/>
  <c r="AR57" i="2"/>
  <c r="AP61" i="3"/>
  <c r="AP62" i="3" s="1"/>
  <c r="AQ55" i="3"/>
  <c r="AQ65" i="3" l="1"/>
  <c r="AQ8" i="3" s="1"/>
  <c r="AR67" i="2"/>
  <c r="AR68" i="2" s="1"/>
  <c r="AR69" i="2" s="1"/>
  <c r="AR58" i="2"/>
  <c r="AR59" i="2" s="1"/>
  <c r="AQ56" i="3"/>
  <c r="AQ57" i="3" s="1"/>
  <c r="AQ66" i="3" l="1"/>
  <c r="AQ67" i="3" s="1"/>
  <c r="AR10" i="2"/>
  <c r="AR11" i="2" s="1"/>
  <c r="AR12" i="2" s="1"/>
  <c r="AQ9" i="3"/>
  <c r="AQ10" i="3" s="1"/>
  <c r="AR20" i="2" l="1"/>
  <c r="AR21" i="2" s="1"/>
  <c r="AR22" i="2" s="1"/>
  <c r="AQ18" i="3"/>
  <c r="AQ11" i="3"/>
  <c r="AQ12" i="3" s="1"/>
  <c r="AR5" i="3"/>
  <c r="AR13" i="2"/>
  <c r="AR14" i="2" s="1"/>
  <c r="AS7" i="2"/>
  <c r="AR30" i="2" l="1"/>
  <c r="AR31" i="2" s="1"/>
  <c r="AR32" i="2" s="1"/>
  <c r="AR23" i="2"/>
  <c r="AR24" i="2" s="1"/>
  <c r="AS17" i="2"/>
  <c r="AS8" i="2"/>
  <c r="AS9" i="2" s="1"/>
  <c r="AR6" i="3"/>
  <c r="AR7" i="3" s="1"/>
  <c r="AQ19" i="3"/>
  <c r="AQ20" i="3" s="1"/>
  <c r="AQ28" i="3" l="1"/>
  <c r="AQ29" i="3" s="1"/>
  <c r="AQ30" i="3" s="1"/>
  <c r="AR40" i="2"/>
  <c r="AR33" i="2"/>
  <c r="AR34" i="2" s="1"/>
  <c r="AS27" i="2"/>
  <c r="AS18" i="2"/>
  <c r="AS19" i="2" s="1"/>
  <c r="AQ21" i="3"/>
  <c r="AQ22" i="3" s="1"/>
  <c r="AR15" i="3"/>
  <c r="AQ31" i="3" l="1"/>
  <c r="AQ32" i="3" s="1"/>
  <c r="AR25" i="3"/>
  <c r="AR41" i="2"/>
  <c r="AR42" i="2" s="1"/>
  <c r="AR16" i="3"/>
  <c r="AR17" i="3" s="1"/>
  <c r="AQ38" i="3"/>
  <c r="AS28" i="2"/>
  <c r="AS29" i="2" s="1"/>
  <c r="AR50" i="2" l="1"/>
  <c r="AR51" i="2" s="1"/>
  <c r="AR52" i="2" s="1"/>
  <c r="AR43" i="2"/>
  <c r="AR44" i="2" s="1"/>
  <c r="AS37" i="2"/>
  <c r="AQ39" i="3"/>
  <c r="AQ40" i="3" s="1"/>
  <c r="AR26" i="3"/>
  <c r="AR27" i="3" s="1"/>
  <c r="AQ48" i="3" l="1"/>
  <c r="AQ49" i="3" s="1"/>
  <c r="AQ50" i="3" s="1"/>
  <c r="AR53" i="2"/>
  <c r="AR54" i="2" s="1"/>
  <c r="AS47" i="2"/>
  <c r="AQ41" i="3"/>
  <c r="AQ42" i="3" s="1"/>
  <c r="AR35" i="3"/>
  <c r="AS38" i="2"/>
  <c r="AS39" i="2" s="1"/>
  <c r="AR60" i="2"/>
  <c r="AR61" i="2" l="1"/>
  <c r="AR62" i="2" s="1"/>
  <c r="AR45" i="3"/>
  <c r="AQ51" i="3"/>
  <c r="AQ52" i="3" s="1"/>
  <c r="AS48" i="2"/>
  <c r="AS49" i="2" s="1"/>
  <c r="AR36" i="3"/>
  <c r="AR37" i="3" s="1"/>
  <c r="AQ58" i="3"/>
  <c r="AR70" i="2" l="1"/>
  <c r="AR71" i="2" s="1"/>
  <c r="AR72" i="2" s="1"/>
  <c r="AS67" i="2" s="1"/>
  <c r="AQ59" i="3"/>
  <c r="AQ60" i="3" s="1"/>
  <c r="AR46" i="3"/>
  <c r="AR47" i="3" s="1"/>
  <c r="AR63" i="2"/>
  <c r="AR64" i="2" s="1"/>
  <c r="AS57" i="2"/>
  <c r="AR73" i="2" l="1"/>
  <c r="AR74" i="2" s="1"/>
  <c r="AQ68" i="3"/>
  <c r="AQ69" i="3" s="1"/>
  <c r="AQ70" i="3" s="1"/>
  <c r="AS58" i="2"/>
  <c r="AS59" i="2" s="1"/>
  <c r="AS68" i="2"/>
  <c r="AS69" i="2" s="1"/>
  <c r="AS10" i="2"/>
  <c r="AQ61" i="3"/>
  <c r="AQ62" i="3" s="1"/>
  <c r="AR55" i="3"/>
  <c r="AS11" i="2" l="1"/>
  <c r="AS12" i="2" s="1"/>
  <c r="AR56" i="3"/>
  <c r="AR57" i="3" s="1"/>
  <c r="AQ71" i="3"/>
  <c r="AQ72" i="3" s="1"/>
  <c r="AR65" i="3"/>
  <c r="AS20" i="2" l="1"/>
  <c r="AS21" i="2" s="1"/>
  <c r="AS22" i="2" s="1"/>
  <c r="AS13" i="2"/>
  <c r="AS14" i="2" s="1"/>
  <c r="AT7" i="2"/>
  <c r="AR8" i="3"/>
  <c r="AR66" i="3"/>
  <c r="AR67" i="3" s="1"/>
  <c r="AS23" i="2" l="1"/>
  <c r="AS24" i="2" s="1"/>
  <c r="AT17" i="2"/>
  <c r="AR9" i="3"/>
  <c r="AR10" i="3" s="1"/>
  <c r="AS30" i="2"/>
  <c r="AT8" i="2"/>
  <c r="AT9" i="2" s="1"/>
  <c r="AR18" i="3" l="1"/>
  <c r="AR19" i="3" s="1"/>
  <c r="AR20" i="3" s="1"/>
  <c r="AS31" i="2"/>
  <c r="AS32" i="2" s="1"/>
  <c r="AS5" i="3"/>
  <c r="AR11" i="3"/>
  <c r="AR12" i="3" s="1"/>
  <c r="AT18" i="2"/>
  <c r="AT19" i="2" s="1"/>
  <c r="AR28" i="3" l="1"/>
  <c r="AR21" i="3"/>
  <c r="AR22" i="3" s="1"/>
  <c r="AS15" i="3"/>
  <c r="AS6" i="3"/>
  <c r="AS7" i="3" s="1"/>
  <c r="AS40" i="2"/>
  <c r="AS33" i="2"/>
  <c r="AS34" i="2" s="1"/>
  <c r="AT27" i="2"/>
  <c r="AR29" i="3" l="1"/>
  <c r="AR30" i="3" s="1"/>
  <c r="AS41" i="2"/>
  <c r="AS42" i="2" s="1"/>
  <c r="AT28" i="2"/>
  <c r="AT29" i="2" s="1"/>
  <c r="AS16" i="3"/>
  <c r="AS17" i="3" s="1"/>
  <c r="AS50" i="2" l="1"/>
  <c r="AS51" i="2" s="1"/>
  <c r="AS52" i="2" s="1"/>
  <c r="AR38" i="3"/>
  <c r="AR39" i="3" s="1"/>
  <c r="AR40" i="3" s="1"/>
  <c r="AR31" i="3"/>
  <c r="AR32" i="3" s="1"/>
  <c r="AS25" i="3"/>
  <c r="AS43" i="2"/>
  <c r="AS44" i="2" s="1"/>
  <c r="AT37" i="2"/>
  <c r="AS60" i="2" l="1"/>
  <c r="AS61" i="2" s="1"/>
  <c r="AS62" i="2" s="1"/>
  <c r="AR48" i="3"/>
  <c r="AR49" i="3" s="1"/>
  <c r="AR50" i="3" s="1"/>
  <c r="AR41" i="3"/>
  <c r="AR42" i="3" s="1"/>
  <c r="AS35" i="3"/>
  <c r="AS53" i="2"/>
  <c r="AS54" i="2" s="1"/>
  <c r="AT47" i="2"/>
  <c r="AS26" i="3"/>
  <c r="AS27" i="3" s="1"/>
  <c r="AT38" i="2"/>
  <c r="AT39" i="2" s="1"/>
  <c r="AR58" i="3" l="1"/>
  <c r="AS70" i="2"/>
  <c r="AS71" i="2" s="1"/>
  <c r="AS72" i="2" s="1"/>
  <c r="AT48" i="2"/>
  <c r="AT49" i="2" s="1"/>
  <c r="AR51" i="3"/>
  <c r="AR52" i="3" s="1"/>
  <c r="AS45" i="3"/>
  <c r="AS36" i="3"/>
  <c r="AS37" i="3" s="1"/>
  <c r="AS63" i="2"/>
  <c r="AS64" i="2" s="1"/>
  <c r="AT57" i="2"/>
  <c r="AR59" i="3" l="1"/>
  <c r="AR60" i="3" s="1"/>
  <c r="AT58" i="2"/>
  <c r="AT59" i="2" s="1"/>
  <c r="AS46" i="3"/>
  <c r="AS47" i="3" s="1"/>
  <c r="AT67" i="2"/>
  <c r="AS73" i="2"/>
  <c r="AS74" i="2" s="1"/>
  <c r="AR61" i="3" l="1"/>
  <c r="AR62" i="3" s="1"/>
  <c r="AS55" i="3"/>
  <c r="AT68" i="2"/>
  <c r="AT69" i="2" s="1"/>
  <c r="AT10" i="2"/>
  <c r="AR68" i="3"/>
  <c r="AR69" i="3" s="1"/>
  <c r="AR70" i="3" s="1"/>
  <c r="AR71" i="3" l="1"/>
  <c r="AR72" i="3" s="1"/>
  <c r="AS65" i="3"/>
  <c r="AS56" i="3"/>
  <c r="AS57" i="3" s="1"/>
  <c r="AT11" i="2"/>
  <c r="AT12" i="2" s="1"/>
  <c r="AU7" i="2" l="1"/>
  <c r="AT13" i="2"/>
  <c r="AT14" i="2" s="1"/>
  <c r="AT20" i="2"/>
  <c r="AS66" i="3"/>
  <c r="AS67" i="3" s="1"/>
  <c r="AS8" i="3"/>
  <c r="AS9" i="3" l="1"/>
  <c r="AS10" i="3" s="1"/>
  <c r="AT21" i="2"/>
  <c r="AT22" i="2" s="1"/>
  <c r="AU8" i="2"/>
  <c r="AU9" i="2" s="1"/>
  <c r="AT30" i="2" l="1"/>
  <c r="AT31" i="2" s="1"/>
  <c r="AT32" i="2" s="1"/>
  <c r="AS18" i="3"/>
  <c r="AS19" i="3" s="1"/>
  <c r="AS20" i="3" s="1"/>
  <c r="AT5" i="3"/>
  <c r="AS11" i="3"/>
  <c r="AS12" i="3" s="1"/>
  <c r="AT23" i="2"/>
  <c r="AT24" i="2" s="1"/>
  <c r="AU17" i="2"/>
  <c r="AS28" i="3" l="1"/>
  <c r="AS29" i="3" s="1"/>
  <c r="AS30" i="3" s="1"/>
  <c r="AT40" i="2"/>
  <c r="AT41" i="2" s="1"/>
  <c r="AT42" i="2" s="1"/>
  <c r="AU18" i="2"/>
  <c r="AU19" i="2" s="1"/>
  <c r="AT6" i="3"/>
  <c r="AT7" i="3" s="1"/>
  <c r="AS21" i="3"/>
  <c r="AS22" i="3" s="1"/>
  <c r="AT15" i="3"/>
  <c r="AT33" i="2"/>
  <c r="AT34" i="2" s="1"/>
  <c r="AU27" i="2"/>
  <c r="AS38" i="3" l="1"/>
  <c r="AS39" i="3" s="1"/>
  <c r="AS40" i="3" s="1"/>
  <c r="AU28" i="2"/>
  <c r="AU29" i="2" s="1"/>
  <c r="AS31" i="3"/>
  <c r="AS32" i="3" s="1"/>
  <c r="AT25" i="3"/>
  <c r="AT16" i="3"/>
  <c r="AT17" i="3" s="1"/>
  <c r="AT50" i="2"/>
  <c r="AT43" i="2"/>
  <c r="AT44" i="2" s="1"/>
  <c r="AU37" i="2"/>
  <c r="AS48" i="3" l="1"/>
  <c r="AS49" i="3" s="1"/>
  <c r="AS50" i="3" s="1"/>
  <c r="AU38" i="2"/>
  <c r="AU39" i="2" s="1"/>
  <c r="AT26" i="3"/>
  <c r="AT27" i="3" s="1"/>
  <c r="AS41" i="3"/>
  <c r="AS42" i="3" s="1"/>
  <c r="AT35" i="3"/>
  <c r="AT51" i="2"/>
  <c r="AT52" i="2" s="1"/>
  <c r="AT60" i="2" l="1"/>
  <c r="AT61" i="2" s="1"/>
  <c r="AS58" i="3"/>
  <c r="AS59" i="3" s="1"/>
  <c r="AT53" i="2"/>
  <c r="AT54" i="2" s="1"/>
  <c r="AU47" i="2"/>
  <c r="AS51" i="3"/>
  <c r="AS52" i="3" s="1"/>
  <c r="AT45" i="3"/>
  <c r="AT36" i="3"/>
  <c r="AT37" i="3" s="1"/>
  <c r="AT62" i="2" l="1"/>
  <c r="AU57" i="2" s="1"/>
  <c r="AT70" i="2"/>
  <c r="AT71" i="2" s="1"/>
  <c r="AT72" i="2" s="1"/>
  <c r="AT73" i="2" s="1"/>
  <c r="AT74" i="2" s="1"/>
  <c r="AS60" i="3"/>
  <c r="AT55" i="3" s="1"/>
  <c r="AS68" i="3"/>
  <c r="AS69" i="3" s="1"/>
  <c r="AS70" i="3" s="1"/>
  <c r="AS71" i="3" s="1"/>
  <c r="AS72" i="3" s="1"/>
  <c r="AU48" i="2"/>
  <c r="AU49" i="2" s="1"/>
  <c r="AT46" i="3"/>
  <c r="AT47" i="3" s="1"/>
  <c r="AT63" i="2" l="1"/>
  <c r="AT64" i="2" s="1"/>
  <c r="AS61" i="3"/>
  <c r="AS62" i="3" s="1"/>
  <c r="AU67" i="2"/>
  <c r="AU68" i="2" s="1"/>
  <c r="AU69" i="2" s="1"/>
  <c r="AT65" i="3"/>
  <c r="AT8" i="3" s="1"/>
  <c r="AT56" i="3"/>
  <c r="AT57" i="3" s="1"/>
  <c r="AU58" i="2"/>
  <c r="AU59" i="2" s="1"/>
  <c r="AT66" i="3" l="1"/>
  <c r="AT67" i="3" s="1"/>
  <c r="AU10" i="2"/>
  <c r="AU11" i="2" s="1"/>
  <c r="AT9" i="3"/>
  <c r="AT10" i="3" s="1"/>
  <c r="AU12" i="2" l="1"/>
  <c r="AU13" i="2" s="1"/>
  <c r="AU14" i="2" s="1"/>
  <c r="AU20" i="2"/>
  <c r="AU21" i="2" s="1"/>
  <c r="AU22" i="2" s="1"/>
  <c r="AT18" i="3"/>
  <c r="AT19" i="3" s="1"/>
  <c r="AT20" i="3" s="1"/>
  <c r="AT11" i="3"/>
  <c r="AT12" i="3" s="1"/>
  <c r="AU5" i="3"/>
  <c r="AV7" i="2" l="1"/>
  <c r="AV8" i="2" s="1"/>
  <c r="AV9" i="2" s="1"/>
  <c r="AU6" i="3"/>
  <c r="AU7" i="3" s="1"/>
  <c r="AU30" i="2"/>
  <c r="AT28" i="3"/>
  <c r="AU23" i="2"/>
  <c r="AU24" i="2" s="1"/>
  <c r="AV17" i="2"/>
  <c r="AT21" i="3"/>
  <c r="AT22" i="3" s="1"/>
  <c r="AU15" i="3"/>
  <c r="AV18" i="2" l="1"/>
  <c r="AV19" i="2" s="1"/>
  <c r="AU16" i="3"/>
  <c r="AU17" i="3" s="1"/>
  <c r="AT29" i="3"/>
  <c r="AT30" i="3" s="1"/>
  <c r="AU31" i="2"/>
  <c r="AU32" i="2" s="1"/>
  <c r="AU40" i="2" l="1"/>
  <c r="AU33" i="2"/>
  <c r="AU34" i="2" s="1"/>
  <c r="AV27" i="2"/>
  <c r="AT31" i="3"/>
  <c r="AT32" i="3" s="1"/>
  <c r="AU25" i="3"/>
  <c r="AT38" i="3"/>
  <c r="AU41" i="2" l="1"/>
  <c r="AU42" i="2" s="1"/>
  <c r="AT39" i="3"/>
  <c r="AT40" i="3" s="1"/>
  <c r="AU26" i="3"/>
  <c r="AU27" i="3" s="1"/>
  <c r="AV28" i="2"/>
  <c r="AV29" i="2" s="1"/>
  <c r="AT48" i="3" l="1"/>
  <c r="AT49" i="3" s="1"/>
  <c r="AT50" i="3" s="1"/>
  <c r="AT41" i="3"/>
  <c r="AT42" i="3" s="1"/>
  <c r="AU35" i="3"/>
  <c r="AU50" i="2"/>
  <c r="AV37" i="2"/>
  <c r="AU43" i="2"/>
  <c r="AU44" i="2" s="1"/>
  <c r="AT58" i="3" l="1"/>
  <c r="AT59" i="3" s="1"/>
  <c r="AT60" i="3" s="1"/>
  <c r="AT51" i="3"/>
  <c r="AT52" i="3" s="1"/>
  <c r="AU45" i="3"/>
  <c r="AU51" i="2"/>
  <c r="AU52" i="2" s="1"/>
  <c r="AU36" i="3"/>
  <c r="AU37" i="3" s="1"/>
  <c r="AV38" i="2"/>
  <c r="AV39" i="2" s="1"/>
  <c r="AT68" i="3" l="1"/>
  <c r="AT69" i="3" s="1"/>
  <c r="AT70" i="3" s="1"/>
  <c r="AT71" i="3" s="1"/>
  <c r="AT72" i="3" s="1"/>
  <c r="AU60" i="2"/>
  <c r="AU61" i="2" s="1"/>
  <c r="AU62" i="2" s="1"/>
  <c r="AU53" i="2"/>
  <c r="AU54" i="2" s="1"/>
  <c r="AV47" i="2"/>
  <c r="AU46" i="3"/>
  <c r="AU47" i="3" s="1"/>
  <c r="AT61" i="3"/>
  <c r="AT62" i="3" s="1"/>
  <c r="AU55" i="3"/>
  <c r="AU65" i="3" l="1"/>
  <c r="AU8" i="3" s="1"/>
  <c r="AU56" i="3"/>
  <c r="AU57" i="3" s="1"/>
  <c r="AU70" i="2"/>
  <c r="AU71" i="2" s="1"/>
  <c r="AU72" i="2" s="1"/>
  <c r="AU63" i="2"/>
  <c r="AU64" i="2" s="1"/>
  <c r="AV57" i="2"/>
  <c r="AV48" i="2"/>
  <c r="AV49" i="2" s="1"/>
  <c r="AU66" i="3" l="1"/>
  <c r="AU67" i="3" s="1"/>
  <c r="AU73" i="2"/>
  <c r="AU74" i="2" s="1"/>
  <c r="AV67" i="2"/>
  <c r="AV58" i="2"/>
  <c r="AV59" i="2" s="1"/>
  <c r="AU9" i="3"/>
  <c r="AU10" i="3" s="1"/>
  <c r="AU18" i="3" l="1"/>
  <c r="AU19" i="3" s="1"/>
  <c r="AU20" i="3" s="1"/>
  <c r="AU11" i="3"/>
  <c r="AU12" i="3" s="1"/>
  <c r="AV5" i="3"/>
  <c r="AV10" i="2"/>
  <c r="AV68" i="2"/>
  <c r="AV69" i="2" s="1"/>
  <c r="AV11" i="2" l="1"/>
  <c r="AV12" i="2" s="1"/>
  <c r="AU21" i="3"/>
  <c r="AU22" i="3" s="1"/>
  <c r="AV15" i="3"/>
  <c r="AV6" i="3"/>
  <c r="AV7" i="3" s="1"/>
  <c r="AU28" i="3"/>
  <c r="AV20" i="2" l="1"/>
  <c r="AV21" i="2" s="1"/>
  <c r="AV22" i="2" s="1"/>
  <c r="AV16" i="3"/>
  <c r="AV17" i="3" s="1"/>
  <c r="AU29" i="3"/>
  <c r="AU30" i="3" s="1"/>
  <c r="AV13" i="2"/>
  <c r="AV14" i="2" s="1"/>
  <c r="AW7" i="2"/>
  <c r="AU38" i="3" l="1"/>
  <c r="AU39" i="3" s="1"/>
  <c r="AU40" i="3" s="1"/>
  <c r="AV30" i="2"/>
  <c r="AV31" i="2" s="1"/>
  <c r="AV32" i="2" s="1"/>
  <c r="AV23" i="2"/>
  <c r="AV24" i="2" s="1"/>
  <c r="AW17" i="2"/>
  <c r="AU31" i="3"/>
  <c r="AU32" i="3" s="1"/>
  <c r="AV25" i="3"/>
  <c r="AW8" i="2"/>
  <c r="AW9" i="2" s="1"/>
  <c r="AU41" i="3" l="1"/>
  <c r="AU42" i="3" s="1"/>
  <c r="AV35" i="3"/>
  <c r="AV33" i="2"/>
  <c r="AV34" i="2" s="1"/>
  <c r="AW27" i="2"/>
  <c r="AV26" i="3"/>
  <c r="AV27" i="3" s="1"/>
  <c r="AW18" i="2"/>
  <c r="AW19" i="2" s="1"/>
  <c r="AU48" i="3"/>
  <c r="AV40" i="2"/>
  <c r="AV41" i="2" l="1"/>
  <c r="AV42" i="2" s="1"/>
  <c r="AW28" i="2"/>
  <c r="AW29" i="2" s="1"/>
  <c r="AU49" i="3"/>
  <c r="AU50" i="3" s="1"/>
  <c r="AV36" i="3"/>
  <c r="AV37" i="3" s="1"/>
  <c r="AV50" i="2" l="1"/>
  <c r="AV51" i="2" s="1"/>
  <c r="AV52" i="2" s="1"/>
  <c r="AU51" i="3"/>
  <c r="AU52" i="3" s="1"/>
  <c r="AV45" i="3"/>
  <c r="AU58" i="3"/>
  <c r="AW37" i="2"/>
  <c r="AV43" i="2"/>
  <c r="AV44" i="2" s="1"/>
  <c r="AV60" i="2" l="1"/>
  <c r="AV61" i="2" s="1"/>
  <c r="AV62" i="2" s="1"/>
  <c r="AU59" i="3"/>
  <c r="AU60" i="3" s="1"/>
  <c r="AW38" i="2"/>
  <c r="AW39" i="2" s="1"/>
  <c r="AV53" i="2"/>
  <c r="AV54" i="2" s="1"/>
  <c r="AW47" i="2"/>
  <c r="AV46" i="3"/>
  <c r="AV47" i="3" s="1"/>
  <c r="AV70" i="2" l="1"/>
  <c r="AV71" i="2" s="1"/>
  <c r="AV72" i="2" s="1"/>
  <c r="AV73" i="2" s="1"/>
  <c r="AV74" i="2" s="1"/>
  <c r="AW48" i="2"/>
  <c r="AW49" i="2" s="1"/>
  <c r="AU61" i="3"/>
  <c r="AU62" i="3" s="1"/>
  <c r="AV55" i="3"/>
  <c r="AU68" i="3"/>
  <c r="AU69" i="3" s="1"/>
  <c r="AU70" i="3" s="1"/>
  <c r="AV63" i="2"/>
  <c r="AV64" i="2" s="1"/>
  <c r="AW57" i="2"/>
  <c r="AW67" i="2" l="1"/>
  <c r="AW68" i="2" s="1"/>
  <c r="AW69" i="2" s="1"/>
  <c r="AU71" i="3"/>
  <c r="AU72" i="3" s="1"/>
  <c r="AV65" i="3"/>
  <c r="AW58" i="2"/>
  <c r="AW59" i="2" s="1"/>
  <c r="AV56" i="3"/>
  <c r="AV57" i="3" s="1"/>
  <c r="AW10" i="2" l="1"/>
  <c r="AW11" i="2" s="1"/>
  <c r="AW12" i="2" s="1"/>
  <c r="AV66" i="3"/>
  <c r="AV67" i="3" s="1"/>
  <c r="AV8" i="3"/>
  <c r="AW20" i="2" l="1"/>
  <c r="AW21" i="2" s="1"/>
  <c r="AW22" i="2" s="1"/>
  <c r="AW13" i="2"/>
  <c r="AW14" i="2" s="1"/>
  <c r="AX7" i="2"/>
  <c r="AV9" i="3"/>
  <c r="AV10" i="3" s="1"/>
  <c r="AV18" i="3" l="1"/>
  <c r="AV19" i="3" s="1"/>
  <c r="AV20" i="3" s="1"/>
  <c r="AW23" i="2"/>
  <c r="AW24" i="2" s="1"/>
  <c r="AX17" i="2"/>
  <c r="AW5" i="3"/>
  <c r="AV11" i="3"/>
  <c r="AV12" i="3" s="1"/>
  <c r="AW30" i="2"/>
  <c r="AX8" i="2"/>
  <c r="AX9" i="2" s="1"/>
  <c r="AV28" i="3" l="1"/>
  <c r="AV29" i="3" s="1"/>
  <c r="AV30" i="3" s="1"/>
  <c r="AW31" i="2"/>
  <c r="AW32" i="2" s="1"/>
  <c r="AV21" i="3"/>
  <c r="AV22" i="3" s="1"/>
  <c r="AW15" i="3"/>
  <c r="AX18" i="2"/>
  <c r="AX19" i="2" s="1"/>
  <c r="AW6" i="3"/>
  <c r="AW7" i="3" s="1"/>
  <c r="AW40" i="2" l="1"/>
  <c r="AW41" i="2" s="1"/>
  <c r="AW42" i="2" s="1"/>
  <c r="AV31" i="3"/>
  <c r="AV32" i="3" s="1"/>
  <c r="AW25" i="3"/>
  <c r="AW33" i="2"/>
  <c r="AW34" i="2" s="1"/>
  <c r="AX27" i="2"/>
  <c r="AV38" i="3"/>
  <c r="AW16" i="3"/>
  <c r="AW17" i="3" s="1"/>
  <c r="AW50" i="2" l="1"/>
  <c r="AW51" i="2" s="1"/>
  <c r="AW52" i="2" s="1"/>
  <c r="AX28" i="2"/>
  <c r="AX29" i="2" s="1"/>
  <c r="AV39" i="3"/>
  <c r="AV40" i="3" s="1"/>
  <c r="AW43" i="2"/>
  <c r="AW44" i="2" s="1"/>
  <c r="AX37" i="2"/>
  <c r="AW26" i="3"/>
  <c r="AW27" i="3" s="1"/>
  <c r="AV48" i="3" l="1"/>
  <c r="AV49" i="3" s="1"/>
  <c r="AV50" i="3" s="1"/>
  <c r="AW60" i="2"/>
  <c r="AW61" i="2" s="1"/>
  <c r="AW62" i="2" s="1"/>
  <c r="AX38" i="2"/>
  <c r="AX39" i="2" s="1"/>
  <c r="AV41" i="3"/>
  <c r="AV42" i="3" s="1"/>
  <c r="AW35" i="3"/>
  <c r="AW53" i="2"/>
  <c r="AW54" i="2" s="1"/>
  <c r="AX47" i="2"/>
  <c r="AV58" i="3" l="1"/>
  <c r="AV59" i="3" s="1"/>
  <c r="AV60" i="3" s="1"/>
  <c r="AX48" i="2"/>
  <c r="AX49" i="2" s="1"/>
  <c r="AW63" i="2"/>
  <c r="AW64" i="2" s="1"/>
  <c r="AX57" i="2"/>
  <c r="AW36" i="3"/>
  <c r="AW37" i="3" s="1"/>
  <c r="AV51" i="3"/>
  <c r="AV52" i="3" s="1"/>
  <c r="AW45" i="3"/>
  <c r="AW70" i="2"/>
  <c r="AW71" i="2" s="1"/>
  <c r="AW72" i="2" s="1"/>
  <c r="AV68" i="3" l="1"/>
  <c r="AV69" i="3" s="1"/>
  <c r="AV70" i="3" s="1"/>
  <c r="AV71" i="3" s="1"/>
  <c r="AV72" i="3" s="1"/>
  <c r="AX67" i="2"/>
  <c r="AW73" i="2"/>
  <c r="AW74" i="2" s="1"/>
  <c r="AV61" i="3"/>
  <c r="AV62" i="3" s="1"/>
  <c r="AW55" i="3"/>
  <c r="AX58" i="2"/>
  <c r="AX59" i="2" s="1"/>
  <c r="AW46" i="3"/>
  <c r="AW47" i="3" s="1"/>
  <c r="AW65" i="3" l="1"/>
  <c r="AW8" i="3" s="1"/>
  <c r="AW56" i="3"/>
  <c r="AW57" i="3" s="1"/>
  <c r="AX68" i="2"/>
  <c r="AX69" i="2" s="1"/>
  <c r="AX10" i="2"/>
  <c r="AW66" i="3" l="1"/>
  <c r="AW67" i="3" s="1"/>
  <c r="AX11" i="2"/>
  <c r="AX12" i="2" s="1"/>
  <c r="AW9" i="3"/>
  <c r="AW10" i="3" s="1"/>
  <c r="AX20" i="2" l="1"/>
  <c r="AX21" i="2" s="1"/>
  <c r="AX22" i="2" s="1"/>
  <c r="AY7" i="2"/>
  <c r="AX13" i="2"/>
  <c r="AX14" i="2" s="1"/>
  <c r="AW11" i="3"/>
  <c r="AW12" i="3" s="1"/>
  <c r="AX5" i="3"/>
  <c r="AW18" i="3"/>
  <c r="AX30" i="2" l="1"/>
  <c r="AX31" i="2" s="1"/>
  <c r="AX32" i="2" s="1"/>
  <c r="AW19" i="3"/>
  <c r="AW20" i="3" s="1"/>
  <c r="AY8" i="2"/>
  <c r="AY9" i="2" s="1"/>
  <c r="AX6" i="3"/>
  <c r="AX7" i="3" s="1"/>
  <c r="AX23" i="2"/>
  <c r="AX24" i="2" s="1"/>
  <c r="AY17" i="2"/>
  <c r="AW28" i="3" l="1"/>
  <c r="AW29" i="3" s="1"/>
  <c r="AW30" i="3" s="1"/>
  <c r="AX40" i="2"/>
  <c r="AX41" i="2" s="1"/>
  <c r="AX42" i="2" s="1"/>
  <c r="AX33" i="2"/>
  <c r="AX34" i="2" s="1"/>
  <c r="AY27" i="2"/>
  <c r="AY18" i="2"/>
  <c r="AY19" i="2" s="1"/>
  <c r="AW21" i="3"/>
  <c r="AW22" i="3" s="1"/>
  <c r="AX15" i="3"/>
  <c r="AW38" i="3" l="1"/>
  <c r="AW39" i="3" s="1"/>
  <c r="AX50" i="2"/>
  <c r="AX51" i="2" s="1"/>
  <c r="AX52" i="2" s="1"/>
  <c r="AX43" i="2"/>
  <c r="AX44" i="2" s="1"/>
  <c r="AY37" i="2"/>
  <c r="AX16" i="3"/>
  <c r="AX17" i="3" s="1"/>
  <c r="AY28" i="2"/>
  <c r="AY29" i="2" s="1"/>
  <c r="AW31" i="3"/>
  <c r="AW32" i="3" s="1"/>
  <c r="AX25" i="3"/>
  <c r="AW40" i="3" l="1"/>
  <c r="AW41" i="3" s="1"/>
  <c r="AW42" i="3" s="1"/>
  <c r="AW48" i="3"/>
  <c r="AW49" i="3" s="1"/>
  <c r="AW50" i="3" s="1"/>
  <c r="AX60" i="2"/>
  <c r="AX61" i="2" s="1"/>
  <c r="AX62" i="2" s="1"/>
  <c r="AX26" i="3"/>
  <c r="AX27" i="3" s="1"/>
  <c r="AX53" i="2"/>
  <c r="AX54" i="2" s="1"/>
  <c r="AY47" i="2"/>
  <c r="AY38" i="2"/>
  <c r="AY39" i="2" s="1"/>
  <c r="AX35" i="3" l="1"/>
  <c r="AX36" i="3" s="1"/>
  <c r="AX37" i="3" s="1"/>
  <c r="AY48" i="2"/>
  <c r="AY49" i="2" s="1"/>
  <c r="AW58" i="3"/>
  <c r="AX70" i="2"/>
  <c r="AX71" i="2" s="1"/>
  <c r="AX72" i="2" s="1"/>
  <c r="AW51" i="3"/>
  <c r="AW52" i="3" s="1"/>
  <c r="AX45" i="3"/>
  <c r="AX63" i="2"/>
  <c r="AX64" i="2" s="1"/>
  <c r="AY57" i="2"/>
  <c r="AY58" i="2" l="1"/>
  <c r="AY59" i="2" s="1"/>
  <c r="AW59" i="3"/>
  <c r="AW60" i="3" s="1"/>
  <c r="AX46" i="3"/>
  <c r="AX47" i="3" s="1"/>
  <c r="AX73" i="2"/>
  <c r="AX74" i="2" s="1"/>
  <c r="AY67" i="2"/>
  <c r="AY68" i="2" l="1"/>
  <c r="AY69" i="2" s="1"/>
  <c r="AY10" i="2"/>
  <c r="AW68" i="3"/>
  <c r="AW69" i="3" s="1"/>
  <c r="AW70" i="3" s="1"/>
  <c r="AW61" i="3"/>
  <c r="AW62" i="3" s="1"/>
  <c r="AX55" i="3"/>
  <c r="AX56" i="3" l="1"/>
  <c r="AX57" i="3" s="1"/>
  <c r="AY11" i="2"/>
  <c r="AY12" i="2" s="1"/>
  <c r="AW71" i="3"/>
  <c r="AW72" i="3" s="1"/>
  <c r="AX65" i="3"/>
  <c r="AY20" i="2" l="1"/>
  <c r="AY21" i="2" s="1"/>
  <c r="AY22" i="2" s="1"/>
  <c r="AZ7" i="2"/>
  <c r="AY13" i="2"/>
  <c r="AY14" i="2" s="1"/>
  <c r="AX8" i="3"/>
  <c r="AX66" i="3"/>
  <c r="AX67" i="3" s="1"/>
  <c r="AY30" i="2" l="1"/>
  <c r="AY31" i="2" s="1"/>
  <c r="AY32" i="2" s="1"/>
  <c r="AX9" i="3"/>
  <c r="AX10" i="3" s="1"/>
  <c r="AZ8" i="2"/>
  <c r="AZ9" i="2" s="1"/>
  <c r="AY23" i="2"/>
  <c r="AY24" i="2" s="1"/>
  <c r="AZ17" i="2"/>
  <c r="AX18" i="3" l="1"/>
  <c r="AX19" i="3" s="1"/>
  <c r="AX20" i="3" s="1"/>
  <c r="AY33" i="2"/>
  <c r="AY34" i="2" s="1"/>
  <c r="AZ27" i="2"/>
  <c r="AZ18" i="2"/>
  <c r="AZ19" i="2" s="1"/>
  <c r="AX11" i="3"/>
  <c r="AX12" i="3" s="1"/>
  <c r="AY5" i="3"/>
  <c r="AY40" i="2"/>
  <c r="AX21" i="3" l="1"/>
  <c r="AX22" i="3" s="1"/>
  <c r="AY15" i="3"/>
  <c r="AX28" i="3"/>
  <c r="AZ28" i="2"/>
  <c r="AZ29" i="2" s="1"/>
  <c r="AY6" i="3"/>
  <c r="AY7" i="3" s="1"/>
  <c r="AY41" i="2"/>
  <c r="AY42" i="2" s="1"/>
  <c r="AY50" i="2" l="1"/>
  <c r="AY51" i="2" s="1"/>
  <c r="AY52" i="2" s="1"/>
  <c r="AY43" i="2"/>
  <c r="AY44" i="2" s="1"/>
  <c r="AZ37" i="2"/>
  <c r="AX29" i="3"/>
  <c r="AX30" i="3" s="1"/>
  <c r="AY16" i="3"/>
  <c r="AY17" i="3" s="1"/>
  <c r="AZ38" i="2" l="1"/>
  <c r="AZ39" i="2" s="1"/>
  <c r="AX31" i="3"/>
  <c r="AX32" i="3" s="1"/>
  <c r="AY25" i="3"/>
  <c r="AY53" i="2"/>
  <c r="AY54" i="2" s="1"/>
  <c r="AZ47" i="2"/>
  <c r="AY60" i="2"/>
  <c r="AX38" i="3"/>
  <c r="AY26" i="3" l="1"/>
  <c r="AY27" i="3" s="1"/>
  <c r="AX39" i="3"/>
  <c r="AX40" i="3" s="1"/>
  <c r="AY61" i="2"/>
  <c r="AY62" i="2" s="1"/>
  <c r="AZ48" i="2"/>
  <c r="AZ49" i="2" s="1"/>
  <c r="AY70" i="2" l="1"/>
  <c r="AY71" i="2" s="1"/>
  <c r="AY72" i="2" s="1"/>
  <c r="AZ67" i="2" s="1"/>
  <c r="AX48" i="3"/>
  <c r="AX41" i="3"/>
  <c r="AX42" i="3" s="1"/>
  <c r="AY35" i="3"/>
  <c r="AY63" i="2"/>
  <c r="AY64" i="2" s="1"/>
  <c r="AZ57" i="2"/>
  <c r="AY73" i="2" l="1"/>
  <c r="AY74" i="2" s="1"/>
  <c r="AX49" i="3"/>
  <c r="AX50" i="3" s="1"/>
  <c r="AY36" i="3"/>
  <c r="AY37" i="3" s="1"/>
  <c r="AZ10" i="2"/>
  <c r="AZ68" i="2"/>
  <c r="AZ69" i="2" s="1"/>
  <c r="AZ58" i="2"/>
  <c r="AZ59" i="2" s="1"/>
  <c r="AX58" i="3" l="1"/>
  <c r="AX59" i="3" s="1"/>
  <c r="AZ11" i="2"/>
  <c r="AZ12" i="2" s="1"/>
  <c r="AX51" i="3"/>
  <c r="AX52" i="3" s="1"/>
  <c r="AY45" i="3"/>
  <c r="AX60" i="3" l="1"/>
  <c r="AX61" i="3" s="1"/>
  <c r="AX62" i="3" s="1"/>
  <c r="AX68" i="3"/>
  <c r="AX69" i="3" s="1"/>
  <c r="AX70" i="3" s="1"/>
  <c r="AY65" i="3" s="1"/>
  <c r="AY46" i="3"/>
  <c r="AY47" i="3" s="1"/>
  <c r="AZ13" i="2"/>
  <c r="AZ14" i="2" s="1"/>
  <c r="BA7" i="2"/>
  <c r="AY55" i="3"/>
  <c r="AZ20" i="2"/>
  <c r="AX71" i="3" l="1"/>
  <c r="AX72" i="3" s="1"/>
  <c r="AZ21" i="2"/>
  <c r="AZ22" i="2" s="1"/>
  <c r="AY56" i="3"/>
  <c r="AY57" i="3" s="1"/>
  <c r="AY8" i="3"/>
  <c r="AY66" i="3"/>
  <c r="AY67" i="3" s="1"/>
  <c r="BA8" i="2"/>
  <c r="BA9" i="2" s="1"/>
  <c r="AZ30" i="2" l="1"/>
  <c r="AZ31" i="2" s="1"/>
  <c r="AZ32" i="2" s="1"/>
  <c r="AY9" i="3"/>
  <c r="AY10" i="3" s="1"/>
  <c r="AZ23" i="2"/>
  <c r="AZ24" i="2" s="1"/>
  <c r="BA17" i="2"/>
  <c r="AY18" i="3" l="1"/>
  <c r="AY19" i="3" s="1"/>
  <c r="AY20" i="3" s="1"/>
  <c r="AZ40" i="2"/>
  <c r="AZ41" i="2" s="1"/>
  <c r="AZ42" i="2" s="1"/>
  <c r="AZ5" i="3"/>
  <c r="AY11" i="3"/>
  <c r="AY12" i="3" s="1"/>
  <c r="BA18" i="2"/>
  <c r="BA19" i="2" s="1"/>
  <c r="AZ33" i="2"/>
  <c r="AZ34" i="2" s="1"/>
  <c r="BA27" i="2"/>
  <c r="AZ50" i="2" l="1"/>
  <c r="AZ51" i="2" s="1"/>
  <c r="BA28" i="2"/>
  <c r="BA29" i="2" s="1"/>
  <c r="AY28" i="3"/>
  <c r="AY21" i="3"/>
  <c r="AY22" i="3" s="1"/>
  <c r="AZ15" i="3"/>
  <c r="BA37" i="2"/>
  <c r="AZ43" i="2"/>
  <c r="AZ44" i="2" s="1"/>
  <c r="AZ6" i="3"/>
  <c r="AZ7" i="3" s="1"/>
  <c r="AZ52" i="2" l="1"/>
  <c r="AZ53" i="2" s="1"/>
  <c r="AZ54" i="2" s="1"/>
  <c r="AZ60" i="2"/>
  <c r="AZ61" i="2" s="1"/>
  <c r="AZ62" i="2" s="1"/>
  <c r="AZ16" i="3"/>
  <c r="AZ17" i="3" s="1"/>
  <c r="BA38" i="2"/>
  <c r="BA39" i="2" s="1"/>
  <c r="AY29" i="3"/>
  <c r="AY30" i="3" s="1"/>
  <c r="BA47" i="2" l="1"/>
  <c r="BA48" i="2" s="1"/>
  <c r="BA49" i="2" s="1"/>
  <c r="AY38" i="3"/>
  <c r="AY39" i="3" s="1"/>
  <c r="AY40" i="3" s="1"/>
  <c r="AZ70" i="2"/>
  <c r="AZ71" i="2" s="1"/>
  <c r="AZ72" i="2" s="1"/>
  <c r="AZ73" i="2" s="1"/>
  <c r="AZ74" i="2" s="1"/>
  <c r="AZ63" i="2"/>
  <c r="AZ64" i="2" s="1"/>
  <c r="BA57" i="2"/>
  <c r="AY31" i="3"/>
  <c r="AY32" i="3" s="1"/>
  <c r="AZ25" i="3"/>
  <c r="BA67" i="2" l="1"/>
  <c r="BA10" i="2" s="1"/>
  <c r="AY41" i="3"/>
  <c r="AY42" i="3" s="1"/>
  <c r="AZ35" i="3"/>
  <c r="BA58" i="2"/>
  <c r="BA59" i="2" s="1"/>
  <c r="AZ26" i="3"/>
  <c r="AZ27" i="3" s="1"/>
  <c r="AY48" i="3"/>
  <c r="BA68" i="2" l="1"/>
  <c r="BA69" i="2" s="1"/>
  <c r="AY49" i="3"/>
  <c r="AY50" i="3" s="1"/>
  <c r="AZ36" i="3"/>
  <c r="AZ37" i="3" s="1"/>
  <c r="BA11" i="2"/>
  <c r="BA12" i="2" s="1"/>
  <c r="AY58" i="3" l="1"/>
  <c r="AY59" i="3" s="1"/>
  <c r="AY60" i="3" s="1"/>
  <c r="BA20" i="2"/>
  <c r="BA21" i="2" s="1"/>
  <c r="BA22" i="2" s="1"/>
  <c r="BA13" i="2"/>
  <c r="BA14" i="2" s="1"/>
  <c r="BB7" i="2"/>
  <c r="AY51" i="3"/>
  <c r="AY52" i="3" s="1"/>
  <c r="AZ45" i="3"/>
  <c r="BA23" i="2" l="1"/>
  <c r="BA24" i="2" s="1"/>
  <c r="BB17" i="2"/>
  <c r="AY61" i="3"/>
  <c r="AY62" i="3" s="1"/>
  <c r="AZ55" i="3"/>
  <c r="AZ46" i="3"/>
  <c r="AZ47" i="3" s="1"/>
  <c r="BB8" i="2"/>
  <c r="BB9" i="2" s="1"/>
  <c r="BA30" i="2"/>
  <c r="AY68" i="3"/>
  <c r="AY69" i="3" s="1"/>
  <c r="AY70" i="3" s="1"/>
  <c r="BA31" i="2" l="1"/>
  <c r="BA32" i="2" s="1"/>
  <c r="AZ56" i="3"/>
  <c r="AZ57" i="3" s="1"/>
  <c r="AY71" i="3"/>
  <c r="AY72" i="3" s="1"/>
  <c r="AZ65" i="3"/>
  <c r="BB18" i="2"/>
  <c r="BB19" i="2" s="1"/>
  <c r="BA40" i="2" l="1"/>
  <c r="BA41" i="2" s="1"/>
  <c r="BA42" i="2" s="1"/>
  <c r="AZ66" i="3"/>
  <c r="AZ67" i="3" s="1"/>
  <c r="AZ8" i="3"/>
  <c r="BA33" i="2"/>
  <c r="BA34" i="2" s="1"/>
  <c r="BB27" i="2"/>
  <c r="AZ9" i="3" l="1"/>
  <c r="AZ10" i="3" s="1"/>
  <c r="BA43" i="2"/>
  <c r="BA44" i="2" s="1"/>
  <c r="BB37" i="2"/>
  <c r="BB28" i="2"/>
  <c r="BB29" i="2" s="1"/>
  <c r="BA50" i="2"/>
  <c r="AZ18" i="3" l="1"/>
  <c r="AZ19" i="3" s="1"/>
  <c r="AZ11" i="3"/>
  <c r="AZ12" i="3" s="1"/>
  <c r="BA5" i="3"/>
  <c r="BA51" i="2"/>
  <c r="BA52" i="2" s="1"/>
  <c r="BB38" i="2"/>
  <c r="BB39" i="2" s="1"/>
  <c r="AZ20" i="3" l="1"/>
  <c r="AZ21" i="3" s="1"/>
  <c r="AZ22" i="3" s="1"/>
  <c r="AZ28" i="3"/>
  <c r="AZ29" i="3" s="1"/>
  <c r="AZ30" i="3" s="1"/>
  <c r="BA60" i="2"/>
  <c r="BA61" i="2" s="1"/>
  <c r="BA62" i="2" s="1"/>
  <c r="BA53" i="2"/>
  <c r="BA54" i="2" s="1"/>
  <c r="BB47" i="2"/>
  <c r="BA6" i="3"/>
  <c r="BA7" i="3" s="1"/>
  <c r="BA15" i="3" l="1"/>
  <c r="BA16" i="3" s="1"/>
  <c r="BA17" i="3" s="1"/>
  <c r="BA70" i="2"/>
  <c r="BA71" i="2" s="1"/>
  <c r="BA72" i="2" s="1"/>
  <c r="BB67" i="2" s="1"/>
  <c r="AZ38" i="3"/>
  <c r="AZ39" i="3" s="1"/>
  <c r="BB48" i="2"/>
  <c r="BB49" i="2" s="1"/>
  <c r="AZ31" i="3"/>
  <c r="AZ32" i="3" s="1"/>
  <c r="BA25" i="3"/>
  <c r="BA63" i="2"/>
  <c r="BA64" i="2" s="1"/>
  <c r="BB57" i="2"/>
  <c r="BA73" i="2" l="1"/>
  <c r="BA74" i="2" s="1"/>
  <c r="AZ40" i="3"/>
  <c r="BA35" i="3" s="1"/>
  <c r="AZ48" i="3"/>
  <c r="AZ49" i="3" s="1"/>
  <c r="BB58" i="2"/>
  <c r="BB59" i="2" s="1"/>
  <c r="BA26" i="3"/>
  <c r="BA27" i="3" s="1"/>
  <c r="BB10" i="2"/>
  <c r="BB68" i="2"/>
  <c r="BB69" i="2" s="1"/>
  <c r="AZ41" i="3" l="1"/>
  <c r="AZ42" i="3" s="1"/>
  <c r="AZ50" i="3"/>
  <c r="BA45" i="3" s="1"/>
  <c r="AZ58" i="3"/>
  <c r="AZ59" i="3" s="1"/>
  <c r="AZ60" i="3" s="1"/>
  <c r="BB11" i="2"/>
  <c r="BB12" i="2" s="1"/>
  <c r="BA36" i="3"/>
  <c r="BA37" i="3" s="1"/>
  <c r="AZ51" i="3" l="1"/>
  <c r="AZ52" i="3" s="1"/>
  <c r="AZ68" i="3"/>
  <c r="AZ69" i="3" s="1"/>
  <c r="AZ70" i="3" s="1"/>
  <c r="AZ71" i="3" s="1"/>
  <c r="AZ72" i="3" s="1"/>
  <c r="BB20" i="2"/>
  <c r="BB21" i="2" s="1"/>
  <c r="BB22" i="2" s="1"/>
  <c r="BC7" i="2"/>
  <c r="BB13" i="2"/>
  <c r="BB14" i="2" s="1"/>
  <c r="AZ61" i="3"/>
  <c r="AZ62" i="3" s="1"/>
  <c r="BA55" i="3"/>
  <c r="BA46" i="3"/>
  <c r="BA47" i="3" s="1"/>
  <c r="BA65" i="3" l="1"/>
  <c r="BA66" i="3" s="1"/>
  <c r="BA67" i="3" s="1"/>
  <c r="BB30" i="2"/>
  <c r="BB31" i="2" s="1"/>
  <c r="BB32" i="2" s="1"/>
  <c r="BA56" i="3"/>
  <c r="BA57" i="3" s="1"/>
  <c r="BC8" i="2"/>
  <c r="BC9" i="2" s="1"/>
  <c r="BB23" i="2"/>
  <c r="BB24" i="2" s="1"/>
  <c r="BC17" i="2"/>
  <c r="BA8" i="3" l="1"/>
  <c r="BA9" i="3" s="1"/>
  <c r="BA10" i="3" s="1"/>
  <c r="BB40" i="2"/>
  <c r="BC18" i="2"/>
  <c r="BC19" i="2" s="1"/>
  <c r="BB33" i="2"/>
  <c r="BB34" i="2" s="1"/>
  <c r="BC27" i="2"/>
  <c r="BA18" i="3" l="1"/>
  <c r="BA19" i="3" s="1"/>
  <c r="BA20" i="3" s="1"/>
  <c r="BB41" i="2"/>
  <c r="BB42" i="2" s="1"/>
  <c r="BB43" i="2" s="1"/>
  <c r="BB44" i="2" s="1"/>
  <c r="BA11" i="3"/>
  <c r="BA12" i="3" s="1"/>
  <c r="BB5" i="3"/>
  <c r="BC28" i="2"/>
  <c r="BC29" i="2" s="1"/>
  <c r="BC37" i="2" l="1"/>
  <c r="BC38" i="2" s="1"/>
  <c r="BC39" i="2" s="1"/>
  <c r="BB50" i="2"/>
  <c r="BB51" i="2" s="1"/>
  <c r="BB52" i="2" s="1"/>
  <c r="BC47" i="2" s="1"/>
  <c r="BA21" i="3"/>
  <c r="BA22" i="3" s="1"/>
  <c r="BB15" i="3"/>
  <c r="BB6" i="3"/>
  <c r="BB7" i="3" s="1"/>
  <c r="BA28" i="3"/>
  <c r="BB53" i="2" l="1"/>
  <c r="BB54" i="2" s="1"/>
  <c r="BB60" i="2"/>
  <c r="BB61" i="2" s="1"/>
  <c r="BB62" i="2" s="1"/>
  <c r="BC57" i="2" s="1"/>
  <c r="BA29" i="3"/>
  <c r="BA30" i="3" s="1"/>
  <c r="BB16" i="3"/>
  <c r="BB17" i="3" s="1"/>
  <c r="BC48" i="2"/>
  <c r="BC49" i="2" s="1"/>
  <c r="BB63" i="2" l="1"/>
  <c r="BB64" i="2" s="1"/>
  <c r="BB70" i="2"/>
  <c r="BB71" i="2" s="1"/>
  <c r="BB72" i="2" s="1"/>
  <c r="BB73" i="2" s="1"/>
  <c r="BB74" i="2" s="1"/>
  <c r="BA31" i="3"/>
  <c r="BA32" i="3" s="1"/>
  <c r="BB25" i="3"/>
  <c r="BC58" i="2"/>
  <c r="BC59" i="2" s="1"/>
  <c r="BA38" i="3"/>
  <c r="BC67" i="2" l="1"/>
  <c r="BB26" i="3"/>
  <c r="BB27" i="3" s="1"/>
  <c r="BA39" i="3"/>
  <c r="BA40" i="3" s="1"/>
  <c r="BC68" i="2" l="1"/>
  <c r="BC69" i="2" s="1"/>
  <c r="BC10" i="2"/>
  <c r="BC11" i="2" s="1"/>
  <c r="BC12" i="2" s="1"/>
  <c r="BD7" i="2" s="1"/>
  <c r="BA41" i="3"/>
  <c r="BA42" i="3" s="1"/>
  <c r="BB35" i="3"/>
  <c r="BA48" i="3"/>
  <c r="BC13" i="2" l="1"/>
  <c r="BC14" i="2" s="1"/>
  <c r="BC20" i="2"/>
  <c r="BC21" i="2" s="1"/>
  <c r="BC22" i="2" s="1"/>
  <c r="BD17" i="2" s="1"/>
  <c r="BA49" i="3"/>
  <c r="BA50" i="3" s="1"/>
  <c r="BB36" i="3"/>
  <c r="BB37" i="3" s="1"/>
  <c r="BD8" i="2"/>
  <c r="BD9" i="2" s="1"/>
  <c r="BC23" i="2" l="1"/>
  <c r="BC24" i="2" s="1"/>
  <c r="BC30" i="2"/>
  <c r="BC31" i="2" s="1"/>
  <c r="BC32" i="2" s="1"/>
  <c r="BC33" i="2" s="1"/>
  <c r="BC34" i="2" s="1"/>
  <c r="BA58" i="3"/>
  <c r="BA59" i="3" s="1"/>
  <c r="BA60" i="3" s="1"/>
  <c r="BD18" i="2"/>
  <c r="BD19" i="2" s="1"/>
  <c r="BB45" i="3"/>
  <c r="BA51" i="3"/>
  <c r="BA52" i="3" s="1"/>
  <c r="BC40" i="2" l="1"/>
  <c r="BC41" i="2" s="1"/>
  <c r="BC42" i="2" s="1"/>
  <c r="BD37" i="2" s="1"/>
  <c r="BD27" i="2"/>
  <c r="BD28" i="2" s="1"/>
  <c r="BD29" i="2" s="1"/>
  <c r="BA68" i="3"/>
  <c r="BA69" i="3" s="1"/>
  <c r="BA70" i="3" s="1"/>
  <c r="BA71" i="3" s="1"/>
  <c r="BA72" i="3" s="1"/>
  <c r="BB46" i="3"/>
  <c r="BB47" i="3" s="1"/>
  <c r="BA61" i="3"/>
  <c r="BA62" i="3" s="1"/>
  <c r="BB55" i="3"/>
  <c r="BC50" i="2" l="1"/>
  <c r="BC51" i="2" s="1"/>
  <c r="BC52" i="2" s="1"/>
  <c r="BC43" i="2"/>
  <c r="BC44" i="2" s="1"/>
  <c r="BB65" i="3"/>
  <c r="BB8" i="3" s="1"/>
  <c r="BB56" i="3"/>
  <c r="BB57" i="3" s="1"/>
  <c r="BD38" i="2"/>
  <c r="BD39" i="2" s="1"/>
  <c r="BC60" i="2" l="1"/>
  <c r="BC61" i="2" s="1"/>
  <c r="BC62" i="2" s="1"/>
  <c r="BB66" i="3"/>
  <c r="BB67" i="3" s="1"/>
  <c r="BC53" i="2"/>
  <c r="BC54" i="2" s="1"/>
  <c r="BD47" i="2"/>
  <c r="BB9" i="3"/>
  <c r="BB10" i="3" s="1"/>
  <c r="BB18" i="3" l="1"/>
  <c r="BB19" i="3" s="1"/>
  <c r="BB20" i="3" s="1"/>
  <c r="BC70" i="2"/>
  <c r="BC71" i="2" s="1"/>
  <c r="BC72" i="2" s="1"/>
  <c r="BC73" i="2" s="1"/>
  <c r="BC74" i="2" s="1"/>
  <c r="BB11" i="3"/>
  <c r="BB12" i="3" s="1"/>
  <c r="BC5" i="3"/>
  <c r="BC63" i="2"/>
  <c r="BC64" i="2" s="1"/>
  <c r="BD57" i="2"/>
  <c r="BD48" i="2"/>
  <c r="BD49" i="2" s="1"/>
  <c r="BD67" i="2" l="1"/>
  <c r="BD10" i="2" s="1"/>
  <c r="BB28" i="3"/>
  <c r="BB29" i="3" s="1"/>
  <c r="BB30" i="3" s="1"/>
  <c r="BD58" i="2"/>
  <c r="BD59" i="2" s="1"/>
  <c r="BB21" i="3"/>
  <c r="BB22" i="3" s="1"/>
  <c r="BC15" i="3"/>
  <c r="BC6" i="3"/>
  <c r="BC7" i="3" s="1"/>
  <c r="BD68" i="2" l="1"/>
  <c r="BD69" i="2" s="1"/>
  <c r="BB38" i="3"/>
  <c r="BB39" i="3" s="1"/>
  <c r="BB40" i="3" s="1"/>
  <c r="BB31" i="3"/>
  <c r="BB32" i="3" s="1"/>
  <c r="BC25" i="3"/>
  <c r="BD11" i="2"/>
  <c r="BD12" i="2" s="1"/>
  <c r="BC16" i="3"/>
  <c r="BC17" i="3" s="1"/>
  <c r="BB41" i="3" l="1"/>
  <c r="BB42" i="3" s="1"/>
  <c r="BC35" i="3"/>
  <c r="BC26" i="3"/>
  <c r="BC27" i="3" s="1"/>
  <c r="BD13" i="2"/>
  <c r="BD14" i="2" s="1"/>
  <c r="BE7" i="2"/>
  <c r="BD20" i="2"/>
  <c r="BB48" i="3"/>
  <c r="BB49" i="3" l="1"/>
  <c r="BB50" i="3" s="1"/>
  <c r="BD21" i="2"/>
  <c r="BD22" i="2" s="1"/>
  <c r="BC36" i="3"/>
  <c r="BC37" i="3" s="1"/>
  <c r="BE8" i="2"/>
  <c r="BE9" i="2" s="1"/>
  <c r="BB58" i="3" l="1"/>
  <c r="BB59" i="3" s="1"/>
  <c r="BB60" i="3" s="1"/>
  <c r="BD30" i="2"/>
  <c r="BD31" i="2" s="1"/>
  <c r="BD32" i="2" s="1"/>
  <c r="BD23" i="2"/>
  <c r="BD24" i="2" s="1"/>
  <c r="BE17" i="2"/>
  <c r="BB51" i="3"/>
  <c r="BB52" i="3" s="1"/>
  <c r="BC45" i="3"/>
  <c r="BD40" i="2" l="1"/>
  <c r="BD41" i="2" s="1"/>
  <c r="BB61" i="3"/>
  <c r="BB62" i="3" s="1"/>
  <c r="BC55" i="3"/>
  <c r="BE18" i="2"/>
  <c r="BE19" i="2" s="1"/>
  <c r="BC46" i="3"/>
  <c r="BC47" i="3" s="1"/>
  <c r="BB68" i="3"/>
  <c r="BB69" i="3" s="1"/>
  <c r="BB70" i="3" s="1"/>
  <c r="BD33" i="2"/>
  <c r="BD34" i="2" s="1"/>
  <c r="BE27" i="2"/>
  <c r="BD42" i="2" l="1"/>
  <c r="BE37" i="2" s="1"/>
  <c r="BD50" i="2"/>
  <c r="BD51" i="2" s="1"/>
  <c r="BD52" i="2" s="1"/>
  <c r="BE28" i="2"/>
  <c r="BE29" i="2" s="1"/>
  <c r="BC56" i="3"/>
  <c r="BC57" i="3" s="1"/>
  <c r="BB71" i="3"/>
  <c r="BB72" i="3" s="1"/>
  <c r="BC65" i="3"/>
  <c r="BD43" i="2" l="1"/>
  <c r="BD44" i="2" s="1"/>
  <c r="BE38" i="2"/>
  <c r="BE39" i="2" s="1"/>
  <c r="BD53" i="2"/>
  <c r="BD54" i="2" s="1"/>
  <c r="BE47" i="2"/>
  <c r="BC8" i="3"/>
  <c r="BC66" i="3"/>
  <c r="BC67" i="3" s="1"/>
  <c r="BD60" i="2"/>
  <c r="BC9" i="3" l="1"/>
  <c r="BC10" i="3" s="1"/>
  <c r="BE48" i="2"/>
  <c r="BE49" i="2" s="1"/>
  <c r="BD61" i="2"/>
  <c r="BD62" i="2" s="1"/>
  <c r="BC18" i="3" l="1"/>
  <c r="BC19" i="3" s="1"/>
  <c r="BC20" i="3" s="1"/>
  <c r="BD70" i="2"/>
  <c r="BD71" i="2" s="1"/>
  <c r="BD72" i="2" s="1"/>
  <c r="BE67" i="2" s="1"/>
  <c r="BD63" i="2"/>
  <c r="BD64" i="2" s="1"/>
  <c r="BE57" i="2"/>
  <c r="BC11" i="3"/>
  <c r="BC12" i="3" s="1"/>
  <c r="BD5" i="3"/>
  <c r="BC28" i="3" l="1"/>
  <c r="BC29" i="3" s="1"/>
  <c r="BD73" i="2"/>
  <c r="BD74" i="2" s="1"/>
  <c r="BC21" i="3"/>
  <c r="BC22" i="3" s="1"/>
  <c r="BD15" i="3"/>
  <c r="BE10" i="2"/>
  <c r="BE68" i="2"/>
  <c r="BE69" i="2" s="1"/>
  <c r="BD6" i="3"/>
  <c r="BD7" i="3" s="1"/>
  <c r="BE58" i="2"/>
  <c r="BE59" i="2" s="1"/>
  <c r="BC30" i="3" l="1"/>
  <c r="BD25" i="3" s="1"/>
  <c r="BC38" i="3"/>
  <c r="BC39" i="3" s="1"/>
  <c r="BD16" i="3"/>
  <c r="BD17" i="3" s="1"/>
  <c r="BE11" i="2"/>
  <c r="BE12" i="2" s="1"/>
  <c r="BC31" i="3" l="1"/>
  <c r="BC32" i="3" s="1"/>
  <c r="BC40" i="3"/>
  <c r="BC41" i="3" s="1"/>
  <c r="BC42" i="3" s="1"/>
  <c r="BC48" i="3"/>
  <c r="BC49" i="3" s="1"/>
  <c r="BC50" i="3" s="1"/>
  <c r="BE20" i="2"/>
  <c r="BE21" i="2" s="1"/>
  <c r="BD26" i="3"/>
  <c r="BD27" i="3" s="1"/>
  <c r="BE13" i="2"/>
  <c r="BE14" i="2" s="1"/>
  <c r="BF7" i="2"/>
  <c r="BD35" i="3" l="1"/>
  <c r="BD36" i="3" s="1"/>
  <c r="BD37" i="3" s="1"/>
  <c r="BE22" i="2"/>
  <c r="BE23" i="2" s="1"/>
  <c r="BE24" i="2" s="1"/>
  <c r="BE30" i="2"/>
  <c r="BE31" i="2" s="1"/>
  <c r="BE32" i="2" s="1"/>
  <c r="BD45" i="3"/>
  <c r="BC51" i="3"/>
  <c r="BC52" i="3" s="1"/>
  <c r="BF8" i="2"/>
  <c r="BF9" i="2" s="1"/>
  <c r="BC58" i="3"/>
  <c r="BF17" i="2" l="1"/>
  <c r="BF18" i="2" s="1"/>
  <c r="BF19" i="2" s="1"/>
  <c r="BE40" i="2"/>
  <c r="BE41" i="2" s="1"/>
  <c r="BE42" i="2" s="1"/>
  <c r="BD46" i="3"/>
  <c r="BD47" i="3" s="1"/>
  <c r="BC59" i="3"/>
  <c r="BC60" i="3" s="1"/>
  <c r="BE33" i="2"/>
  <c r="BE34" i="2" s="1"/>
  <c r="BF27" i="2"/>
  <c r="BF28" i="2" l="1"/>
  <c r="BF29" i="2" s="1"/>
  <c r="BC68" i="3"/>
  <c r="BC69" i="3" s="1"/>
  <c r="BC70" i="3" s="1"/>
  <c r="BE50" i="2"/>
  <c r="BC61" i="3"/>
  <c r="BC62" i="3" s="1"/>
  <c r="BD55" i="3"/>
  <c r="BE43" i="2"/>
  <c r="BE44" i="2" s="1"/>
  <c r="BF37" i="2"/>
  <c r="BE51" i="2" l="1"/>
  <c r="BE52" i="2" s="1"/>
  <c r="BF38" i="2"/>
  <c r="BF39" i="2" s="1"/>
  <c r="BC71" i="3"/>
  <c r="BC72" i="3" s="1"/>
  <c r="BD65" i="3"/>
  <c r="BD56" i="3"/>
  <c r="BD57" i="3" s="1"/>
  <c r="BE53" i="2" l="1"/>
  <c r="BE54" i="2" s="1"/>
  <c r="BF47" i="2"/>
  <c r="BD8" i="3"/>
  <c r="BD66" i="3"/>
  <c r="BD67" i="3" s="1"/>
  <c r="BE60" i="2"/>
  <c r="BE61" i="2" l="1"/>
  <c r="BE62" i="2" s="1"/>
  <c r="BF48" i="2"/>
  <c r="BF49" i="2" s="1"/>
  <c r="BD9" i="3"/>
  <c r="BD10" i="3" s="1"/>
  <c r="BE70" i="2" l="1"/>
  <c r="BE71" i="2" s="1"/>
  <c r="BE72" i="2" s="1"/>
  <c r="BF67" i="2" s="1"/>
  <c r="BE5" i="3"/>
  <c r="BD11" i="3"/>
  <c r="BD12" i="3" s="1"/>
  <c r="BD18" i="3"/>
  <c r="BE63" i="2"/>
  <c r="BE64" i="2" s="1"/>
  <c r="BF57" i="2"/>
  <c r="BE73" i="2" l="1"/>
  <c r="BE74" i="2" s="1"/>
  <c r="BD19" i="3"/>
  <c r="BD20" i="3" s="1"/>
  <c r="BF58" i="2"/>
  <c r="BF59" i="2" s="1"/>
  <c r="BE6" i="3"/>
  <c r="BE7" i="3" s="1"/>
  <c r="BF68" i="2"/>
  <c r="BF69" i="2" s="1"/>
  <c r="BF10" i="2"/>
  <c r="BD28" i="3" l="1"/>
  <c r="BD29" i="3" s="1"/>
  <c r="BD30" i="3" s="1"/>
  <c r="BF11" i="2"/>
  <c r="BF12" i="2" s="1"/>
  <c r="BD21" i="3"/>
  <c r="BD22" i="3" s="1"/>
  <c r="BE15" i="3"/>
  <c r="BF20" i="2" l="1"/>
  <c r="BF21" i="2" s="1"/>
  <c r="BF22" i="2" s="1"/>
  <c r="BD38" i="3"/>
  <c r="BD39" i="3" s="1"/>
  <c r="BD40" i="3" s="1"/>
  <c r="BF13" i="2"/>
  <c r="BF14" i="2" s="1"/>
  <c r="BG7" i="2"/>
  <c r="BE16" i="3"/>
  <c r="BE17" i="3" s="1"/>
  <c r="BD31" i="3"/>
  <c r="BD32" i="3" s="1"/>
  <c r="BE25" i="3"/>
  <c r="BD48" i="3" l="1"/>
  <c r="BD49" i="3" s="1"/>
  <c r="BD50" i="3" s="1"/>
  <c r="BF30" i="2"/>
  <c r="BF31" i="2" s="1"/>
  <c r="BF32" i="2" s="1"/>
  <c r="BG8" i="2"/>
  <c r="BG9" i="2" s="1"/>
  <c r="BE26" i="3"/>
  <c r="BE27" i="3" s="1"/>
  <c r="BD41" i="3"/>
  <c r="BD42" i="3" s="1"/>
  <c r="BE35" i="3"/>
  <c r="BF23" i="2"/>
  <c r="BF24" i="2" s="1"/>
  <c r="BG17" i="2"/>
  <c r="BD58" i="3" l="1"/>
  <c r="BD59" i="3" s="1"/>
  <c r="BD60" i="3" s="1"/>
  <c r="BF40" i="2"/>
  <c r="BF41" i="2" s="1"/>
  <c r="BF42" i="2" s="1"/>
  <c r="BG18" i="2"/>
  <c r="BG19" i="2" s="1"/>
  <c r="BF33" i="2"/>
  <c r="BF34" i="2" s="1"/>
  <c r="BG27" i="2"/>
  <c r="BE36" i="3"/>
  <c r="BE37" i="3" s="1"/>
  <c r="BD51" i="3"/>
  <c r="BD52" i="3" s="1"/>
  <c r="BE45" i="3"/>
  <c r="BD68" i="3" l="1"/>
  <c r="BD69" i="3" s="1"/>
  <c r="BD70" i="3" s="1"/>
  <c r="BD71" i="3" s="1"/>
  <c r="BD72" i="3" s="1"/>
  <c r="BF50" i="2"/>
  <c r="BF51" i="2" s="1"/>
  <c r="BF52" i="2" s="1"/>
  <c r="BF43" i="2"/>
  <c r="BF44" i="2" s="1"/>
  <c r="BG37" i="2"/>
  <c r="BD61" i="3"/>
  <c r="BD62" i="3" s="1"/>
  <c r="BE55" i="3"/>
  <c r="BG28" i="2"/>
  <c r="BG29" i="2" s="1"/>
  <c r="BE46" i="3"/>
  <c r="BE47" i="3" s="1"/>
  <c r="BF60" i="2" l="1"/>
  <c r="BF61" i="2" s="1"/>
  <c r="BF62" i="2" s="1"/>
  <c r="BE65" i="3"/>
  <c r="BE8" i="3" s="1"/>
  <c r="BF53" i="2"/>
  <c r="BF54" i="2" s="1"/>
  <c r="BG47" i="2"/>
  <c r="BG38" i="2"/>
  <c r="BG39" i="2" s="1"/>
  <c r="BE56" i="3"/>
  <c r="BE57" i="3" s="1"/>
  <c r="BE66" i="3" l="1"/>
  <c r="BE67" i="3" s="1"/>
  <c r="BF70" i="2"/>
  <c r="BF71" i="2" s="1"/>
  <c r="BF72" i="2" s="1"/>
  <c r="BF73" i="2" s="1"/>
  <c r="BF74" i="2" s="1"/>
  <c r="BG48" i="2"/>
  <c r="BG49" i="2" s="1"/>
  <c r="BF63" i="2"/>
  <c r="BF64" i="2" s="1"/>
  <c r="BG57" i="2"/>
  <c r="BE9" i="3"/>
  <c r="BE10" i="3" s="1"/>
  <c r="BG67" i="2" l="1"/>
  <c r="BG10" i="2" s="1"/>
  <c r="BE11" i="3"/>
  <c r="BE12" i="3" s="1"/>
  <c r="BF5" i="3"/>
  <c r="BG58" i="2"/>
  <c r="BG59" i="2" s="1"/>
  <c r="BG68" i="2"/>
  <c r="BG69" i="2" s="1"/>
  <c r="BE18" i="3"/>
  <c r="BG11" i="2" l="1"/>
  <c r="BG12" i="2" s="1"/>
  <c r="BE19" i="3"/>
  <c r="BE20" i="3" s="1"/>
  <c r="BF6" i="3"/>
  <c r="BF7" i="3" s="1"/>
  <c r="BE28" i="3" l="1"/>
  <c r="BE29" i="3" s="1"/>
  <c r="BE30" i="3" s="1"/>
  <c r="BH7" i="2"/>
  <c r="BG13" i="2"/>
  <c r="BG14" i="2" s="1"/>
  <c r="BE21" i="3"/>
  <c r="BE22" i="3" s="1"/>
  <c r="BF15" i="3"/>
  <c r="BG20" i="2"/>
  <c r="BE38" i="3" l="1"/>
  <c r="BE39" i="3" s="1"/>
  <c r="BE40" i="3" s="1"/>
  <c r="BH8" i="2"/>
  <c r="BH9" i="2" s="1"/>
  <c r="BF16" i="3"/>
  <c r="BF17" i="3" s="1"/>
  <c r="BG21" i="2"/>
  <c r="BG22" i="2" s="1"/>
  <c r="BE31" i="3"/>
  <c r="BE32" i="3" s="1"/>
  <c r="BF25" i="3"/>
  <c r="BE48" i="3" l="1"/>
  <c r="BE49" i="3" s="1"/>
  <c r="BE50" i="3" s="1"/>
  <c r="BG30" i="2"/>
  <c r="BG31" i="2" s="1"/>
  <c r="BG32" i="2" s="1"/>
  <c r="BG23" i="2"/>
  <c r="BG24" i="2" s="1"/>
  <c r="BH17" i="2"/>
  <c r="BF26" i="3"/>
  <c r="BF27" i="3" s="1"/>
  <c r="BE41" i="3"/>
  <c r="BE42" i="3" s="1"/>
  <c r="BF35" i="3"/>
  <c r="BG40" i="2" l="1"/>
  <c r="BG41" i="2" s="1"/>
  <c r="BG42" i="2" s="1"/>
  <c r="BE51" i="3"/>
  <c r="BE52" i="3" s="1"/>
  <c r="BF45" i="3"/>
  <c r="BH18" i="2"/>
  <c r="BH19" i="2" s="1"/>
  <c r="BF36" i="3"/>
  <c r="BF37" i="3" s="1"/>
  <c r="BE58" i="3"/>
  <c r="BG33" i="2"/>
  <c r="BG34" i="2" s="1"/>
  <c r="BH27" i="2"/>
  <c r="BG50" i="2" l="1"/>
  <c r="BG51" i="2" s="1"/>
  <c r="BG52" i="2" s="1"/>
  <c r="BE59" i="3"/>
  <c r="BE60" i="3" s="1"/>
  <c r="BH28" i="2"/>
  <c r="BH29" i="2" s="1"/>
  <c r="BG43" i="2"/>
  <c r="BG44" i="2" s="1"/>
  <c r="BH37" i="2"/>
  <c r="BF46" i="3"/>
  <c r="BF47" i="3" s="1"/>
  <c r="BG60" i="2" l="1"/>
  <c r="BG61" i="2" s="1"/>
  <c r="BG62" i="2" s="1"/>
  <c r="BE68" i="3"/>
  <c r="BE69" i="3" s="1"/>
  <c r="BE70" i="3" s="1"/>
  <c r="BF65" i="3" s="1"/>
  <c r="BH38" i="2"/>
  <c r="BH39" i="2" s="1"/>
  <c r="BG53" i="2"/>
  <c r="BG54" i="2" s="1"/>
  <c r="BH47" i="2"/>
  <c r="BE61" i="3"/>
  <c r="BE62" i="3" s="1"/>
  <c r="BF55" i="3"/>
  <c r="BE71" i="3" l="1"/>
  <c r="BE72" i="3" s="1"/>
  <c r="BF56" i="3"/>
  <c r="BF57" i="3" s="1"/>
  <c r="BH48" i="2"/>
  <c r="BH49" i="2" s="1"/>
  <c r="BG70" i="2"/>
  <c r="BG71" i="2" s="1"/>
  <c r="BG72" i="2" s="1"/>
  <c r="BF66" i="3"/>
  <c r="BF67" i="3" s="1"/>
  <c r="BF8" i="3"/>
  <c r="BG63" i="2"/>
  <c r="BG64" i="2" s="1"/>
  <c r="BH57" i="2"/>
  <c r="BH67" i="2" l="1"/>
  <c r="BG73" i="2"/>
  <c r="BG74" i="2" s="1"/>
  <c r="BF9" i="3"/>
  <c r="BF10" i="3" s="1"/>
  <c r="BH58" i="2"/>
  <c r="BH59" i="2" s="1"/>
  <c r="BF18" i="3" l="1"/>
  <c r="BH68" i="2"/>
  <c r="BH69" i="2" s="1"/>
  <c r="BH10" i="2"/>
  <c r="BF11" i="3"/>
  <c r="BF12" i="3" s="1"/>
  <c r="BG5" i="3"/>
  <c r="BH11" i="2" l="1"/>
  <c r="BH12" i="2" s="1"/>
  <c r="BF19" i="3"/>
  <c r="BF20" i="3" s="1"/>
  <c r="BG6" i="3"/>
  <c r="BG7" i="3" s="1"/>
  <c r="BF28" i="3" l="1"/>
  <c r="BF29" i="3" s="1"/>
  <c r="BF30" i="3" s="1"/>
  <c r="BH13" i="2"/>
  <c r="BH14" i="2" s="1"/>
  <c r="BI7" i="2"/>
  <c r="BF21" i="3"/>
  <c r="BF22" i="3" s="1"/>
  <c r="BG15" i="3"/>
  <c r="BH20" i="2"/>
  <c r="BF38" i="3" l="1"/>
  <c r="BF39" i="3" s="1"/>
  <c r="BF31" i="3"/>
  <c r="BF32" i="3" s="1"/>
  <c r="BG25" i="3"/>
  <c r="BI8" i="2"/>
  <c r="BI9" i="2" s="1"/>
  <c r="BG16" i="3"/>
  <c r="BG17" i="3" s="1"/>
  <c r="BH21" i="2"/>
  <c r="BH22" i="2" s="1"/>
  <c r="BF40" i="3" l="1"/>
  <c r="BF41" i="3" s="1"/>
  <c r="BF42" i="3" s="1"/>
  <c r="BF48" i="3"/>
  <c r="BF49" i="3" s="1"/>
  <c r="BF50" i="3" s="1"/>
  <c r="BH30" i="2"/>
  <c r="BH31" i="2" s="1"/>
  <c r="BH32" i="2" s="1"/>
  <c r="BG26" i="3"/>
  <c r="BG27" i="3" s="1"/>
  <c r="BH23" i="2"/>
  <c r="BH24" i="2" s="1"/>
  <c r="BI17" i="2"/>
  <c r="BG35" i="3" l="1"/>
  <c r="BG36" i="3" s="1"/>
  <c r="BG37" i="3" s="1"/>
  <c r="BF58" i="3"/>
  <c r="BF59" i="3" s="1"/>
  <c r="BF60" i="3" s="1"/>
  <c r="BH40" i="2"/>
  <c r="BH41" i="2" s="1"/>
  <c r="BH42" i="2" s="1"/>
  <c r="BH33" i="2"/>
  <c r="BH34" i="2" s="1"/>
  <c r="BI27" i="2"/>
  <c r="BG45" i="3"/>
  <c r="BF51" i="3"/>
  <c r="BF52" i="3" s="1"/>
  <c r="BI18" i="2"/>
  <c r="BI19" i="2" s="1"/>
  <c r="BH50" i="2" l="1"/>
  <c r="BH51" i="2" s="1"/>
  <c r="BF61" i="3"/>
  <c r="BF62" i="3" s="1"/>
  <c r="BG55" i="3"/>
  <c r="BI28" i="2"/>
  <c r="BI29" i="2" s="1"/>
  <c r="BI37" i="2"/>
  <c r="BH43" i="2"/>
  <c r="BH44" i="2" s="1"/>
  <c r="BG46" i="3"/>
  <c r="BG47" i="3" s="1"/>
  <c r="BF68" i="3"/>
  <c r="BF69" i="3" s="1"/>
  <c r="BF70" i="3" s="1"/>
  <c r="BH52" i="2" l="1"/>
  <c r="BH53" i="2" s="1"/>
  <c r="BH54" i="2" s="1"/>
  <c r="BH60" i="2"/>
  <c r="BH61" i="2" s="1"/>
  <c r="BH62" i="2" s="1"/>
  <c r="BG56" i="3"/>
  <c r="BG57" i="3" s="1"/>
  <c r="BF71" i="3"/>
  <c r="BF72" i="3" s="1"/>
  <c r="BG65" i="3"/>
  <c r="BI38" i="2"/>
  <c r="BI39" i="2" s="1"/>
  <c r="BI47" i="2" l="1"/>
  <c r="BI48" i="2" s="1"/>
  <c r="BI49" i="2" s="1"/>
  <c r="BH70" i="2"/>
  <c r="BH71" i="2" s="1"/>
  <c r="BH72" i="2" s="1"/>
  <c r="BI67" i="2" s="1"/>
  <c r="BG8" i="3"/>
  <c r="BG66" i="3"/>
  <c r="BG67" i="3" s="1"/>
  <c r="BH63" i="2"/>
  <c r="BH64" i="2" s="1"/>
  <c r="BI57" i="2"/>
  <c r="BH73" i="2" l="1"/>
  <c r="BH74" i="2" s="1"/>
  <c r="BI58" i="2"/>
  <c r="BI59" i="2" s="1"/>
  <c r="BI10" i="2"/>
  <c r="BI68" i="2"/>
  <c r="BI69" i="2" s="1"/>
  <c r="BG9" i="3"/>
  <c r="BG10" i="3" s="1"/>
  <c r="BG11" i="3" l="1"/>
  <c r="BG12" i="3" s="1"/>
  <c r="BH5" i="3"/>
  <c r="BG18" i="3"/>
  <c r="BI11" i="2"/>
  <c r="BI12" i="2" s="1"/>
  <c r="BI20" i="2" l="1"/>
  <c r="BI21" i="2" s="1"/>
  <c r="BI13" i="2"/>
  <c r="BI14" i="2" s="1"/>
  <c r="BJ7" i="2"/>
  <c r="BH6" i="3"/>
  <c r="BH7" i="3" s="1"/>
  <c r="BG19" i="3"/>
  <c r="BG20" i="3" s="1"/>
  <c r="BI22" i="2" l="1"/>
  <c r="BJ17" i="2" s="1"/>
  <c r="BI30" i="2"/>
  <c r="BI31" i="2" s="1"/>
  <c r="BG28" i="3"/>
  <c r="BG29" i="3" s="1"/>
  <c r="BG30" i="3" s="1"/>
  <c r="BJ8" i="2"/>
  <c r="BJ9" i="2" s="1"/>
  <c r="BG21" i="3"/>
  <c r="BG22" i="3" s="1"/>
  <c r="BH15" i="3"/>
  <c r="BI23" i="2" l="1"/>
  <c r="BI24" i="2" s="1"/>
  <c r="BI32" i="2"/>
  <c r="BI33" i="2" s="1"/>
  <c r="BI34" i="2" s="1"/>
  <c r="BI40" i="2"/>
  <c r="BI41" i="2" s="1"/>
  <c r="BG38" i="3"/>
  <c r="BJ18" i="2"/>
  <c r="BJ19" i="2" s="1"/>
  <c r="BH16" i="3"/>
  <c r="BH17" i="3" s="1"/>
  <c r="BG31" i="3"/>
  <c r="BG32" i="3" s="1"/>
  <c r="BH25" i="3"/>
  <c r="BJ27" i="2" l="1"/>
  <c r="BJ28" i="2" s="1"/>
  <c r="BJ29" i="2" s="1"/>
  <c r="BG39" i="3"/>
  <c r="BG40" i="3" s="1"/>
  <c r="BG41" i="3" s="1"/>
  <c r="BG42" i="3" s="1"/>
  <c r="BI42" i="2"/>
  <c r="BI43" i="2" s="1"/>
  <c r="BI44" i="2" s="1"/>
  <c r="BI50" i="2"/>
  <c r="BI51" i="2" s="1"/>
  <c r="BI52" i="2" s="1"/>
  <c r="BH26" i="3"/>
  <c r="BH27" i="3" s="1"/>
  <c r="BJ37" i="2" l="1"/>
  <c r="BJ38" i="2" s="1"/>
  <c r="BJ39" i="2" s="1"/>
  <c r="BH35" i="3"/>
  <c r="BH36" i="3" s="1"/>
  <c r="BH37" i="3" s="1"/>
  <c r="BG48" i="3"/>
  <c r="BG49" i="3" s="1"/>
  <c r="BG50" i="3" s="1"/>
  <c r="BH45" i="3" s="1"/>
  <c r="BI60" i="2"/>
  <c r="BI53" i="2"/>
  <c r="BI54" i="2" s="1"/>
  <c r="BJ47" i="2"/>
  <c r="BG58" i="3" l="1"/>
  <c r="BG59" i="3" s="1"/>
  <c r="BG60" i="3" s="1"/>
  <c r="BG51" i="3"/>
  <c r="BG52" i="3" s="1"/>
  <c r="BJ48" i="2"/>
  <c r="BJ49" i="2" s="1"/>
  <c r="BH46" i="3"/>
  <c r="BH47" i="3" s="1"/>
  <c r="BI61" i="2"/>
  <c r="BI62" i="2" s="1"/>
  <c r="BG68" i="3" l="1"/>
  <c r="BG69" i="3" s="1"/>
  <c r="BG70" i="3" s="1"/>
  <c r="BG71" i="3" s="1"/>
  <c r="BG72" i="3" s="1"/>
  <c r="BG61" i="3"/>
  <c r="BG62" i="3" s="1"/>
  <c r="BH55" i="3"/>
  <c r="BI70" i="2"/>
  <c r="BI71" i="2" s="1"/>
  <c r="BI72" i="2" s="1"/>
  <c r="BI63" i="2"/>
  <c r="BI64" i="2" s="1"/>
  <c r="BJ57" i="2"/>
  <c r="BH65" i="3" l="1"/>
  <c r="BH8" i="3" s="1"/>
  <c r="BI73" i="2"/>
  <c r="BI74" i="2" s="1"/>
  <c r="BJ67" i="2"/>
  <c r="BH56" i="3"/>
  <c r="BH57" i="3" s="1"/>
  <c r="BJ58" i="2"/>
  <c r="BJ59" i="2" s="1"/>
  <c r="BH66" i="3" l="1"/>
  <c r="BH67" i="3" s="1"/>
  <c r="BH9" i="3"/>
  <c r="BH10" i="3" s="1"/>
  <c r="BJ68" i="2"/>
  <c r="BJ69" i="2" s="1"/>
  <c r="BJ10" i="2"/>
  <c r="BH18" i="3" l="1"/>
  <c r="BH19" i="3" s="1"/>
  <c r="BH20" i="3" s="1"/>
  <c r="BJ11" i="2"/>
  <c r="BJ12" i="2" s="1"/>
  <c r="BH11" i="3"/>
  <c r="BH12" i="3" s="1"/>
  <c r="BI5" i="3"/>
  <c r="BH28" i="3" l="1"/>
  <c r="BH29" i="3" s="1"/>
  <c r="BH30" i="3" s="1"/>
  <c r="BJ20" i="2"/>
  <c r="BJ21" i="2" s="1"/>
  <c r="BJ22" i="2" s="1"/>
  <c r="BJ13" i="2"/>
  <c r="BJ14" i="2" s="1"/>
  <c r="BK7" i="2"/>
  <c r="BI6" i="3"/>
  <c r="BI7" i="3" s="1"/>
  <c r="BH21" i="3"/>
  <c r="BH22" i="3" s="1"/>
  <c r="BI15" i="3"/>
  <c r="BJ30" i="2" l="1"/>
  <c r="BJ31" i="2" s="1"/>
  <c r="BJ32" i="2" s="1"/>
  <c r="BK8" i="2"/>
  <c r="BK9" i="2" s="1"/>
  <c r="BI16" i="3"/>
  <c r="BI17" i="3" s="1"/>
  <c r="BH38" i="3"/>
  <c r="BH31" i="3"/>
  <c r="BH32" i="3" s="1"/>
  <c r="BI25" i="3"/>
  <c r="BJ23" i="2"/>
  <c r="BJ24" i="2" s="1"/>
  <c r="BK17" i="2"/>
  <c r="BH39" i="3" l="1"/>
  <c r="BH40" i="3" s="1"/>
  <c r="BJ33" i="2"/>
  <c r="BJ34" i="2" s="1"/>
  <c r="BK27" i="2"/>
  <c r="BI26" i="3"/>
  <c r="BI27" i="3" s="1"/>
  <c r="BK18" i="2"/>
  <c r="BK19" i="2" s="1"/>
  <c r="BJ40" i="2"/>
  <c r="BH41" i="3" l="1"/>
  <c r="BH42" i="3" s="1"/>
  <c r="BI35" i="3"/>
  <c r="BK28" i="2"/>
  <c r="BK29" i="2" s="1"/>
  <c r="BJ41" i="2"/>
  <c r="BJ42" i="2" s="1"/>
  <c r="BH48" i="3"/>
  <c r="BJ50" i="2" l="1"/>
  <c r="BJ51" i="2" s="1"/>
  <c r="BJ43" i="2"/>
  <c r="BJ44" i="2" s="1"/>
  <c r="BK37" i="2"/>
  <c r="BH49" i="3"/>
  <c r="BH50" i="3" s="1"/>
  <c r="BI36" i="3"/>
  <c r="BI37" i="3" s="1"/>
  <c r="BJ52" i="2" l="1"/>
  <c r="BJ53" i="2" s="1"/>
  <c r="BJ54" i="2" s="1"/>
  <c r="BJ60" i="2"/>
  <c r="BJ61" i="2" s="1"/>
  <c r="BJ62" i="2" s="1"/>
  <c r="BH51" i="3"/>
  <c r="BH52" i="3" s="1"/>
  <c r="BI45" i="3"/>
  <c r="BK38" i="2"/>
  <c r="BK39" i="2" s="1"/>
  <c r="BH58" i="3"/>
  <c r="BK47" i="2" l="1"/>
  <c r="BK48" i="2" s="1"/>
  <c r="BK49" i="2" s="1"/>
  <c r="BJ63" i="2"/>
  <c r="BJ64" i="2" s="1"/>
  <c r="BK57" i="2"/>
  <c r="BH59" i="3"/>
  <c r="BH60" i="3" s="1"/>
  <c r="BJ70" i="2"/>
  <c r="BJ71" i="2" s="1"/>
  <c r="BJ72" i="2" s="1"/>
  <c r="BI46" i="3"/>
  <c r="BI47" i="3" s="1"/>
  <c r="BH61" i="3" l="1"/>
  <c r="BH62" i="3" s="1"/>
  <c r="BI55" i="3"/>
  <c r="BK67" i="2"/>
  <c r="BJ73" i="2"/>
  <c r="BJ74" i="2" s="1"/>
  <c r="BH68" i="3"/>
  <c r="BH69" i="3" s="1"/>
  <c r="BH70" i="3" s="1"/>
  <c r="BK58" i="2"/>
  <c r="BK59" i="2" s="1"/>
  <c r="BK68" i="2" l="1"/>
  <c r="BK69" i="2" s="1"/>
  <c r="BK10" i="2"/>
  <c r="BH71" i="3"/>
  <c r="BH72" i="3" s="1"/>
  <c r="BI65" i="3"/>
  <c r="BI56" i="3"/>
  <c r="BI57" i="3" s="1"/>
  <c r="BI66" i="3" l="1"/>
  <c r="BI67" i="3" s="1"/>
  <c r="BI8" i="3"/>
  <c r="BK11" i="2"/>
  <c r="BK12" i="2" s="1"/>
  <c r="BK20" i="2" l="1"/>
  <c r="BK21" i="2" s="1"/>
  <c r="BK22" i="2" s="1"/>
  <c r="BK13" i="2"/>
  <c r="BK14" i="2" s="1"/>
  <c r="BL7" i="2"/>
  <c r="BI9" i="3"/>
  <c r="BI10" i="3" s="1"/>
  <c r="BK23" i="2" l="1"/>
  <c r="BK24" i="2" s="1"/>
  <c r="BL17" i="2"/>
  <c r="BL8" i="2"/>
  <c r="BL9" i="2" s="1"/>
  <c r="BI11" i="3"/>
  <c r="BI12" i="3" s="1"/>
  <c r="BJ5" i="3"/>
  <c r="BI18" i="3"/>
  <c r="BK30" i="2"/>
  <c r="BK31" i="2" l="1"/>
  <c r="BK32" i="2" s="1"/>
  <c r="BI19" i="3"/>
  <c r="BI20" i="3" s="1"/>
  <c r="BJ6" i="3"/>
  <c r="BJ7" i="3" s="1"/>
  <c r="BL18" i="2"/>
  <c r="BL19" i="2" s="1"/>
  <c r="BI28" i="3" l="1"/>
  <c r="BI29" i="3" s="1"/>
  <c r="BI30" i="3" s="1"/>
  <c r="BK40" i="2"/>
  <c r="BK41" i="2" s="1"/>
  <c r="BI21" i="3"/>
  <c r="BI22" i="3" s="1"/>
  <c r="BJ15" i="3"/>
  <c r="BK33" i="2"/>
  <c r="BK34" i="2" s="1"/>
  <c r="BL27" i="2"/>
  <c r="BK42" i="2" l="1"/>
  <c r="BL37" i="2" s="1"/>
  <c r="BK50" i="2"/>
  <c r="BK51" i="2" s="1"/>
  <c r="BK52" i="2" s="1"/>
  <c r="BI31" i="3"/>
  <c r="BI32" i="3" s="1"/>
  <c r="BJ25" i="3"/>
  <c r="BJ16" i="3"/>
  <c r="BJ17" i="3" s="1"/>
  <c r="BL28" i="2"/>
  <c r="BL29" i="2" s="1"/>
  <c r="BI38" i="3"/>
  <c r="BK43" i="2" l="1"/>
  <c r="BK44" i="2" s="1"/>
  <c r="BL38" i="2"/>
  <c r="BL39" i="2" s="1"/>
  <c r="BK60" i="2"/>
  <c r="BK53" i="2"/>
  <c r="BK54" i="2" s="1"/>
  <c r="BL47" i="2"/>
  <c r="BJ26" i="3"/>
  <c r="BJ27" i="3" s="1"/>
  <c r="BI39" i="3"/>
  <c r="BI40" i="3" s="1"/>
  <c r="BI48" i="3" l="1"/>
  <c r="BI49" i="3" s="1"/>
  <c r="BI50" i="3" s="1"/>
  <c r="BK61" i="2"/>
  <c r="BK62" i="2" s="1"/>
  <c r="BI41" i="3"/>
  <c r="BI42" i="3" s="1"/>
  <c r="BJ35" i="3"/>
  <c r="BL48" i="2"/>
  <c r="BL49" i="2" s="1"/>
  <c r="BI58" i="3" l="1"/>
  <c r="BI59" i="3" s="1"/>
  <c r="BI60" i="3" s="1"/>
  <c r="BK63" i="2"/>
  <c r="BK64" i="2" s="1"/>
  <c r="BL57" i="2"/>
  <c r="BI51" i="3"/>
  <c r="BI52" i="3" s="1"/>
  <c r="BJ45" i="3"/>
  <c r="BJ36" i="3"/>
  <c r="BJ37" i="3" s="1"/>
  <c r="BK70" i="2"/>
  <c r="BK71" i="2" s="1"/>
  <c r="BK72" i="2" s="1"/>
  <c r="BI68" i="3" l="1"/>
  <c r="BI69" i="3" s="1"/>
  <c r="BI70" i="3" s="1"/>
  <c r="BI71" i="3" s="1"/>
  <c r="BI72" i="3" s="1"/>
  <c r="BJ46" i="3"/>
  <c r="BJ47" i="3" s="1"/>
  <c r="BL67" i="2"/>
  <c r="BK73" i="2"/>
  <c r="BK74" i="2" s="1"/>
  <c r="BL58" i="2"/>
  <c r="BL59" i="2" s="1"/>
  <c r="BI61" i="3"/>
  <c r="BI62" i="3" s="1"/>
  <c r="BJ55" i="3"/>
  <c r="BJ65" i="3" l="1"/>
  <c r="BJ66" i="3" s="1"/>
  <c r="BJ67" i="3" s="1"/>
  <c r="BJ56" i="3"/>
  <c r="BJ57" i="3" s="1"/>
  <c r="BL10" i="2"/>
  <c r="BL68" i="2"/>
  <c r="BL69" i="2" s="1"/>
  <c r="BJ8" i="3" l="1"/>
  <c r="BL11" i="2"/>
  <c r="BL12" i="2" s="1"/>
  <c r="BJ9" i="3" l="1"/>
  <c r="BJ10" i="3" s="1"/>
  <c r="BJ11" i="3" s="1"/>
  <c r="BJ12" i="3" s="1"/>
  <c r="BL13" i="2"/>
  <c r="BL14" i="2" s="1"/>
  <c r="BM7" i="2"/>
  <c r="BL20" i="2"/>
  <c r="BJ18" i="3" l="1"/>
  <c r="BK5" i="3"/>
  <c r="BK6" i="3" s="1"/>
  <c r="BK7" i="3" s="1"/>
  <c r="BL21" i="2"/>
  <c r="BL22" i="2" s="1"/>
  <c r="BM8" i="2"/>
  <c r="BM9" i="2" s="1"/>
  <c r="BJ19" i="3" l="1"/>
  <c r="BJ20" i="3" s="1"/>
  <c r="BL30" i="2"/>
  <c r="BL31" i="2" s="1"/>
  <c r="BL32" i="2" s="1"/>
  <c r="BL23" i="2"/>
  <c r="BL24" i="2" s="1"/>
  <c r="BM17" i="2"/>
  <c r="BJ28" i="3" l="1"/>
  <c r="BJ29" i="3" s="1"/>
  <c r="BJ30" i="3" s="1"/>
  <c r="BK25" i="3" s="1"/>
  <c r="BK26" i="3" s="1"/>
  <c r="BK27" i="3" s="1"/>
  <c r="BJ21" i="3"/>
  <c r="BJ22" i="3" s="1"/>
  <c r="BK15" i="3"/>
  <c r="BK16" i="3" s="1"/>
  <c r="BK17" i="3" s="1"/>
  <c r="BL40" i="2"/>
  <c r="BL41" i="2" s="1"/>
  <c r="BL42" i="2" s="1"/>
  <c r="BL33" i="2"/>
  <c r="BL34" i="2" s="1"/>
  <c r="BM27" i="2"/>
  <c r="BM18" i="2"/>
  <c r="BM19" i="2" s="1"/>
  <c r="BJ31" i="3" l="1"/>
  <c r="BJ32" i="3" s="1"/>
  <c r="BJ38" i="3"/>
  <c r="BJ39" i="3" s="1"/>
  <c r="BJ40" i="3" s="1"/>
  <c r="BJ41" i="3" s="1"/>
  <c r="BJ42" i="3" s="1"/>
  <c r="BM37" i="2"/>
  <c r="BL43" i="2"/>
  <c r="BL44" i="2" s="1"/>
  <c r="BM28" i="2"/>
  <c r="BM29" i="2" s="1"/>
  <c r="BL50" i="2"/>
  <c r="BJ48" i="3" l="1"/>
  <c r="BJ49" i="3" s="1"/>
  <c r="BJ50" i="3" s="1"/>
  <c r="BJ51" i="3" s="1"/>
  <c r="BJ52" i="3" s="1"/>
  <c r="BK35" i="3"/>
  <c r="BK36" i="3" s="1"/>
  <c r="BK37" i="3" s="1"/>
  <c r="BL51" i="2"/>
  <c r="BL52" i="2" s="1"/>
  <c r="BM38" i="2"/>
  <c r="BM39" i="2" s="1"/>
  <c r="BJ58" i="3" l="1"/>
  <c r="BJ59" i="3" s="1"/>
  <c r="BJ60" i="3" s="1"/>
  <c r="BJ61" i="3" s="1"/>
  <c r="BJ62" i="3" s="1"/>
  <c r="BK45" i="3"/>
  <c r="BK46" i="3" s="1"/>
  <c r="BK47" i="3" s="1"/>
  <c r="BL60" i="2"/>
  <c r="BL61" i="2" s="1"/>
  <c r="BL62" i="2" s="1"/>
  <c r="BL53" i="2"/>
  <c r="BL54" i="2" s="1"/>
  <c r="BM47" i="2"/>
  <c r="BK55" i="3" l="1"/>
  <c r="BK56" i="3" s="1"/>
  <c r="BK57" i="3" s="1"/>
  <c r="BJ68" i="3"/>
  <c r="BJ69" i="3" s="1"/>
  <c r="BJ70" i="3" s="1"/>
  <c r="BJ71" i="3" s="1"/>
  <c r="BJ72" i="3" s="1"/>
  <c r="BL70" i="2"/>
  <c r="BL71" i="2" s="1"/>
  <c r="BL72" i="2" s="1"/>
  <c r="BM67" i="2" s="1"/>
  <c r="BM48" i="2"/>
  <c r="BM49" i="2" s="1"/>
  <c r="BL63" i="2"/>
  <c r="BL64" i="2" s="1"/>
  <c r="BM57" i="2"/>
  <c r="BK65" i="3" l="1"/>
  <c r="BL73" i="2"/>
  <c r="BL74" i="2" s="1"/>
  <c r="BM10" i="2"/>
  <c r="BM68" i="2"/>
  <c r="BM69" i="2" s="1"/>
  <c r="BM58" i="2"/>
  <c r="BM59" i="2" s="1"/>
  <c r="BK8" i="3" l="1"/>
  <c r="BK66" i="3"/>
  <c r="BK67" i="3" s="1"/>
  <c r="BM11" i="2"/>
  <c r="BM12" i="2" s="1"/>
  <c r="BK9" i="3" l="1"/>
  <c r="BK10" i="3" s="1"/>
  <c r="BM20" i="2"/>
  <c r="BM13" i="2"/>
  <c r="BM14" i="2" s="1"/>
  <c r="BN7" i="2"/>
  <c r="BK18" i="3" l="1"/>
  <c r="BK19" i="3" s="1"/>
  <c r="BK20" i="3" s="1"/>
  <c r="BL5" i="3"/>
  <c r="BL6" i="3" s="1"/>
  <c r="BL7" i="3" s="1"/>
  <c r="BK11" i="3"/>
  <c r="BK12" i="3" s="1"/>
  <c r="BN8" i="2"/>
  <c r="BN9" i="2" s="1"/>
  <c r="BM21" i="2"/>
  <c r="BM22" i="2" s="1"/>
  <c r="BK28" i="3" l="1"/>
  <c r="BK29" i="3" s="1"/>
  <c r="BK30" i="3" s="1"/>
  <c r="BK31" i="3" s="1"/>
  <c r="BK32" i="3" s="1"/>
  <c r="BL15" i="3"/>
  <c r="BL16" i="3" s="1"/>
  <c r="BL17" i="3" s="1"/>
  <c r="BK21" i="3"/>
  <c r="BK22" i="3" s="1"/>
  <c r="BM30" i="2"/>
  <c r="BM23" i="2"/>
  <c r="BM24" i="2" s="1"/>
  <c r="BN17" i="2"/>
  <c r="BK38" i="3" l="1"/>
  <c r="BK39" i="3" s="1"/>
  <c r="BK40" i="3" s="1"/>
  <c r="BK41" i="3" s="1"/>
  <c r="BK42" i="3" s="1"/>
  <c r="BL25" i="3"/>
  <c r="BL26" i="3" s="1"/>
  <c r="BL27" i="3" s="1"/>
  <c r="BN18" i="2"/>
  <c r="BN19" i="2" s="1"/>
  <c r="BM31" i="2"/>
  <c r="BM32" i="2" s="1"/>
  <c r="BK48" i="3" l="1"/>
  <c r="BK49" i="3" s="1"/>
  <c r="BK50" i="3" s="1"/>
  <c r="BL45" i="3" s="1"/>
  <c r="BL35" i="3"/>
  <c r="BL36" i="3" s="1"/>
  <c r="BL37" i="3" s="1"/>
  <c r="BM40" i="2"/>
  <c r="BM41" i="2" s="1"/>
  <c r="BM42" i="2" s="1"/>
  <c r="BM33" i="2"/>
  <c r="BM34" i="2" s="1"/>
  <c r="BN27" i="2"/>
  <c r="BK51" i="3" l="1"/>
  <c r="BK52" i="3" s="1"/>
  <c r="BK58" i="3"/>
  <c r="BK59" i="3" s="1"/>
  <c r="BK60" i="3" s="1"/>
  <c r="BK61" i="3" s="1"/>
  <c r="BK62" i="3" s="1"/>
  <c r="BM50" i="2"/>
  <c r="BM51" i="2" s="1"/>
  <c r="BM43" i="2"/>
  <c r="BM44" i="2" s="1"/>
  <c r="BN37" i="2"/>
  <c r="BL46" i="3"/>
  <c r="BL47" i="3" s="1"/>
  <c r="BN28" i="2"/>
  <c r="BN29" i="2" s="1"/>
  <c r="BL55" i="3" l="1"/>
  <c r="BL56" i="3" s="1"/>
  <c r="BL57" i="3" s="1"/>
  <c r="BK68" i="3"/>
  <c r="BK69" i="3" s="1"/>
  <c r="BK70" i="3" s="1"/>
  <c r="BL65" i="3" s="1"/>
  <c r="BM52" i="2"/>
  <c r="BM53" i="2" s="1"/>
  <c r="BM54" i="2" s="1"/>
  <c r="BM60" i="2"/>
  <c r="BM61" i="2" s="1"/>
  <c r="BM62" i="2" s="1"/>
  <c r="BN38" i="2"/>
  <c r="BN39" i="2" s="1"/>
  <c r="BK71" i="3" l="1"/>
  <c r="BK72" i="3" s="1"/>
  <c r="BN47" i="2"/>
  <c r="BN48" i="2" s="1"/>
  <c r="BN49" i="2" s="1"/>
  <c r="BM63" i="2"/>
  <c r="BM64" i="2" s="1"/>
  <c r="BN57" i="2"/>
  <c r="BM70" i="2"/>
  <c r="BM71" i="2" s="1"/>
  <c r="BM72" i="2" s="1"/>
  <c r="BL8" i="3"/>
  <c r="BL66" i="3"/>
  <c r="BL67" i="3" s="1"/>
  <c r="BM73" i="2" l="1"/>
  <c r="BM74" i="2" s="1"/>
  <c r="BN67" i="2"/>
  <c r="BN58" i="2"/>
  <c r="BN59" i="2" s="1"/>
  <c r="BL9" i="3"/>
  <c r="BL10" i="3" s="1"/>
  <c r="BM5" i="3" l="1"/>
  <c r="BL11" i="3"/>
  <c r="BL12" i="3" s="1"/>
  <c r="BL18" i="3"/>
  <c r="BN10" i="2"/>
  <c r="BN68" i="2"/>
  <c r="BN69" i="2" s="1"/>
  <c r="BN11" i="2" l="1"/>
  <c r="BN12" i="2" s="1"/>
  <c r="BL19" i="3"/>
  <c r="BL20" i="3" s="1"/>
  <c r="BM6" i="3"/>
  <c r="BM7" i="3" s="1"/>
  <c r="BL28" i="3" l="1"/>
  <c r="BL29" i="3" s="1"/>
  <c r="BL30" i="3" s="1"/>
  <c r="BN13" i="2"/>
  <c r="BN14" i="2" s="1"/>
  <c r="BO7" i="2"/>
  <c r="BL21" i="3"/>
  <c r="BL22" i="3" s="1"/>
  <c r="BM15" i="3"/>
  <c r="BN20" i="2"/>
  <c r="BL38" i="3" l="1"/>
  <c r="BL39" i="3" s="1"/>
  <c r="BL40" i="3" s="1"/>
  <c r="BM16" i="3"/>
  <c r="BM17" i="3" s="1"/>
  <c r="BO8" i="2"/>
  <c r="BO9" i="2" s="1"/>
  <c r="BN21" i="2"/>
  <c r="BN22" i="2" s="1"/>
  <c r="BL31" i="3"/>
  <c r="BL32" i="3" s="1"/>
  <c r="BM25" i="3"/>
  <c r="BL48" i="3" l="1"/>
  <c r="BL49" i="3" s="1"/>
  <c r="BL50" i="3" s="1"/>
  <c r="BN30" i="2"/>
  <c r="BN31" i="2" s="1"/>
  <c r="BN23" i="2"/>
  <c r="BN24" i="2" s="1"/>
  <c r="BO17" i="2"/>
  <c r="BM26" i="3"/>
  <c r="BM27" i="3" s="1"/>
  <c r="BL41" i="3"/>
  <c r="BL42" i="3" s="1"/>
  <c r="BM35" i="3"/>
  <c r="BN32" i="2" l="1"/>
  <c r="BN33" i="2" s="1"/>
  <c r="BN34" i="2" s="1"/>
  <c r="BN40" i="2"/>
  <c r="BN41" i="2" s="1"/>
  <c r="BM36" i="3"/>
  <c r="BM37" i="3" s="1"/>
  <c r="BL58" i="3"/>
  <c r="BO18" i="2"/>
  <c r="BO19" i="2" s="1"/>
  <c r="BL51" i="3"/>
  <c r="BL52" i="3" s="1"/>
  <c r="BM45" i="3"/>
  <c r="BO27" i="2" l="1"/>
  <c r="BO28" i="2" s="1"/>
  <c r="BO29" i="2" s="1"/>
  <c r="BN42" i="2"/>
  <c r="BO37" i="2" s="1"/>
  <c r="BN50" i="2"/>
  <c r="BN51" i="2" s="1"/>
  <c r="BN52" i="2" s="1"/>
  <c r="BM46" i="3"/>
  <c r="BM47" i="3" s="1"/>
  <c r="BL59" i="3"/>
  <c r="BL60" i="3" s="1"/>
  <c r="BN43" i="2" l="1"/>
  <c r="BN44" i="2" s="1"/>
  <c r="BL68" i="3"/>
  <c r="BL69" i="3" s="1"/>
  <c r="BL70" i="3" s="1"/>
  <c r="BL71" i="3" s="1"/>
  <c r="BL72" i="3" s="1"/>
  <c r="BN60" i="2"/>
  <c r="BN61" i="2" s="1"/>
  <c r="BN62" i="2" s="1"/>
  <c r="BO38" i="2"/>
  <c r="BO39" i="2" s="1"/>
  <c r="BN53" i="2"/>
  <c r="BN54" i="2" s="1"/>
  <c r="BO47" i="2"/>
  <c r="BL61" i="3"/>
  <c r="BL62" i="3" s="1"/>
  <c r="BM55" i="3"/>
  <c r="BM65" i="3" l="1"/>
  <c r="BM66" i="3" s="1"/>
  <c r="BM67" i="3" s="1"/>
  <c r="BO48" i="2"/>
  <c r="BO49" i="2" s="1"/>
  <c r="BM56" i="3"/>
  <c r="BM57" i="3" s="1"/>
  <c r="BN63" i="2"/>
  <c r="BN64" i="2" s="1"/>
  <c r="BO57" i="2"/>
  <c r="BN70" i="2"/>
  <c r="BN71" i="2" s="1"/>
  <c r="BN72" i="2" s="1"/>
  <c r="BM8" i="3" l="1"/>
  <c r="BM9" i="3" s="1"/>
  <c r="BM10" i="3" s="1"/>
  <c r="BO58" i="2"/>
  <c r="BO59" i="2" s="1"/>
  <c r="BN73" i="2"/>
  <c r="BN74" i="2" s="1"/>
  <c r="BO67" i="2"/>
  <c r="BM18" i="3" l="1"/>
  <c r="BM19" i="3" s="1"/>
  <c r="BM20" i="3" s="1"/>
  <c r="BM11" i="3"/>
  <c r="BM12" i="3" s="1"/>
  <c r="BN5" i="3"/>
  <c r="BO10" i="2"/>
  <c r="BO68" i="2"/>
  <c r="BO69" i="2" s="1"/>
  <c r="BM28" i="3" l="1"/>
  <c r="BM29" i="3" s="1"/>
  <c r="BO11" i="2"/>
  <c r="BO12" i="2" s="1"/>
  <c r="BM21" i="3"/>
  <c r="BM22" i="3" s="1"/>
  <c r="BN15" i="3"/>
  <c r="BN6" i="3"/>
  <c r="BN7" i="3" s="1"/>
  <c r="BM30" i="3" l="1"/>
  <c r="BM31" i="3" s="1"/>
  <c r="BM32" i="3" s="1"/>
  <c r="BM38" i="3"/>
  <c r="BM39" i="3" s="1"/>
  <c r="BM40" i="3" s="1"/>
  <c r="BP7" i="2"/>
  <c r="BO13" i="2"/>
  <c r="BO14" i="2" s="1"/>
  <c r="BN16" i="3"/>
  <c r="BN17" i="3" s="1"/>
  <c r="BO20" i="2"/>
  <c r="BN25" i="3" l="1"/>
  <c r="BN26" i="3" s="1"/>
  <c r="BN27" i="3" s="1"/>
  <c r="BM48" i="3"/>
  <c r="BM49" i="3" s="1"/>
  <c r="BM50" i="3" s="1"/>
  <c r="BO21" i="2"/>
  <c r="BO22" i="2" s="1"/>
  <c r="BP8" i="2"/>
  <c r="BP9" i="2" s="1"/>
  <c r="BM41" i="3"/>
  <c r="BM42" i="3" s="1"/>
  <c r="BN35" i="3"/>
  <c r="BO30" i="2" l="1"/>
  <c r="BO31" i="2" s="1"/>
  <c r="BO32" i="2" s="1"/>
  <c r="BM58" i="3"/>
  <c r="BM59" i="3" s="1"/>
  <c r="BM60" i="3" s="1"/>
  <c r="BO23" i="2"/>
  <c r="BO24" i="2" s="1"/>
  <c r="BP17" i="2"/>
  <c r="BM51" i="3"/>
  <c r="BM52" i="3" s="1"/>
  <c r="BN45" i="3"/>
  <c r="BN36" i="3"/>
  <c r="BN37" i="3" s="1"/>
  <c r="BO40" i="2" l="1"/>
  <c r="BO41" i="2" s="1"/>
  <c r="BO42" i="2" s="1"/>
  <c r="BP18" i="2"/>
  <c r="BP19" i="2" s="1"/>
  <c r="BN46" i="3"/>
  <c r="BN47" i="3" s="1"/>
  <c r="BM61" i="3"/>
  <c r="BM62" i="3" s="1"/>
  <c r="BN55" i="3"/>
  <c r="BM68" i="3"/>
  <c r="BM69" i="3" s="1"/>
  <c r="BM70" i="3" s="1"/>
  <c r="BO33" i="2"/>
  <c r="BO34" i="2" s="1"/>
  <c r="BP27" i="2"/>
  <c r="BO50" i="2" l="1"/>
  <c r="BO51" i="2" s="1"/>
  <c r="BO52" i="2" s="1"/>
  <c r="BP37" i="2"/>
  <c r="BO43" i="2"/>
  <c r="BO44" i="2" s="1"/>
  <c r="BP28" i="2"/>
  <c r="BP29" i="2" s="1"/>
  <c r="BM71" i="3"/>
  <c r="BM72" i="3" s="1"/>
  <c r="BN65" i="3"/>
  <c r="BN56" i="3"/>
  <c r="BN57" i="3" s="1"/>
  <c r="BO60" i="2" l="1"/>
  <c r="BO61" i="2" s="1"/>
  <c r="BO62" i="2" s="1"/>
  <c r="BP38" i="2"/>
  <c r="BP39" i="2" s="1"/>
  <c r="BN66" i="3"/>
  <c r="BN67" i="3" s="1"/>
  <c r="BN8" i="3"/>
  <c r="BO53" i="2"/>
  <c r="BO54" i="2" s="1"/>
  <c r="BP47" i="2"/>
  <c r="BN9" i="3" l="1"/>
  <c r="BN10" i="3" s="1"/>
  <c r="BO63" i="2"/>
  <c r="BO64" i="2" s="1"/>
  <c r="BP57" i="2"/>
  <c r="BP48" i="2"/>
  <c r="BP49" i="2" s="1"/>
  <c r="BO70" i="2"/>
  <c r="BO71" i="2" s="1"/>
  <c r="BO72" i="2" s="1"/>
  <c r="BN11" i="3" l="1"/>
  <c r="BN12" i="3" s="1"/>
  <c r="BO5" i="3"/>
  <c r="BP58" i="2"/>
  <c r="BP59" i="2" s="1"/>
  <c r="BO73" i="2"/>
  <c r="BO74" i="2" s="1"/>
  <c r="BP67" i="2"/>
  <c r="BN18" i="3"/>
  <c r="BN19" i="3" l="1"/>
  <c r="BN20" i="3" s="1"/>
  <c r="BP10" i="2"/>
  <c r="BP68" i="2"/>
  <c r="BP69" i="2" s="1"/>
  <c r="BO6" i="3"/>
  <c r="BO7" i="3" s="1"/>
  <c r="BN21" i="3" l="1"/>
  <c r="BN22" i="3" s="1"/>
  <c r="BO15" i="3"/>
  <c r="BP11" i="2"/>
  <c r="BP12" i="2" s="1"/>
  <c r="BN28" i="3"/>
  <c r="BP13" i="2" l="1"/>
  <c r="BP14" i="2" s="1"/>
  <c r="BQ7" i="2"/>
  <c r="BN29" i="3"/>
  <c r="BN30" i="3" s="1"/>
  <c r="BP20" i="2"/>
  <c r="BO16" i="3"/>
  <c r="BO17" i="3" s="1"/>
  <c r="BN38" i="3" l="1"/>
  <c r="BN39" i="3" s="1"/>
  <c r="BN40" i="3" s="1"/>
  <c r="BN31" i="3"/>
  <c r="BN32" i="3" s="1"/>
  <c r="BO25" i="3"/>
  <c r="BQ8" i="2"/>
  <c r="BQ9" i="2" s="1"/>
  <c r="BP21" i="2"/>
  <c r="BP22" i="2" s="1"/>
  <c r="BP30" i="2" l="1"/>
  <c r="BP31" i="2" s="1"/>
  <c r="BP32" i="2" s="1"/>
  <c r="BO26" i="3"/>
  <c r="BO27" i="3" s="1"/>
  <c r="BN41" i="3"/>
  <c r="BN42" i="3" s="1"/>
  <c r="BO35" i="3"/>
  <c r="BP23" i="2"/>
  <c r="BP24" i="2" s="1"/>
  <c r="BQ17" i="2"/>
  <c r="BN48" i="3"/>
  <c r="BP40" i="2" l="1"/>
  <c r="BP41" i="2" s="1"/>
  <c r="BO36" i="3"/>
  <c r="BO37" i="3" s="1"/>
  <c r="BN49" i="3"/>
  <c r="BN50" i="3" s="1"/>
  <c r="BQ18" i="2"/>
  <c r="BQ19" i="2" s="1"/>
  <c r="BP33" i="2"/>
  <c r="BP34" i="2" s="1"/>
  <c r="BQ27" i="2"/>
  <c r="BN58" i="3" l="1"/>
  <c r="BN59" i="3" s="1"/>
  <c r="BN60" i="3" s="1"/>
  <c r="BP42" i="2"/>
  <c r="BQ37" i="2" s="1"/>
  <c r="BP50" i="2"/>
  <c r="BP51" i="2" s="1"/>
  <c r="BP52" i="2" s="1"/>
  <c r="BN51" i="3"/>
  <c r="BN52" i="3" s="1"/>
  <c r="BO45" i="3"/>
  <c r="BQ28" i="2"/>
  <c r="BQ29" i="2" s="1"/>
  <c r="BP43" i="2" l="1"/>
  <c r="BP44" i="2" s="1"/>
  <c r="BQ38" i="2"/>
  <c r="BQ39" i="2" s="1"/>
  <c r="BP53" i="2"/>
  <c r="BP54" i="2" s="1"/>
  <c r="BQ47" i="2"/>
  <c r="BO46" i="3"/>
  <c r="BO47" i="3" s="1"/>
  <c r="BN68" i="3"/>
  <c r="BN69" i="3" s="1"/>
  <c r="BN70" i="3" s="1"/>
  <c r="BN61" i="3"/>
  <c r="BN62" i="3" s="1"/>
  <c r="BO55" i="3"/>
  <c r="BP60" i="2"/>
  <c r="BQ48" i="2" l="1"/>
  <c r="BQ49" i="2" s="1"/>
  <c r="BO56" i="3"/>
  <c r="BO57" i="3" s="1"/>
  <c r="BN71" i="3"/>
  <c r="BN72" i="3" s="1"/>
  <c r="BO65" i="3"/>
  <c r="BP61" i="2"/>
  <c r="BP62" i="2" s="1"/>
  <c r="BP70" i="2" l="1"/>
  <c r="BP71" i="2" s="1"/>
  <c r="BP72" i="2" s="1"/>
  <c r="BQ67" i="2" s="1"/>
  <c r="BO8" i="3"/>
  <c r="BO66" i="3"/>
  <c r="BO67" i="3" s="1"/>
  <c r="BP63" i="2"/>
  <c r="BP64" i="2" s="1"/>
  <c r="BQ57" i="2"/>
  <c r="BP73" i="2" l="1"/>
  <c r="BP74" i="2" s="1"/>
  <c r="BO9" i="3"/>
  <c r="BO10" i="3" s="1"/>
  <c r="BQ10" i="2"/>
  <c r="BQ68" i="2"/>
  <c r="BQ69" i="2" s="1"/>
  <c r="BQ58" i="2"/>
  <c r="BQ59" i="2" s="1"/>
  <c r="BP5" i="3" l="1"/>
  <c r="BO11" i="3"/>
  <c r="BO12" i="3" s="1"/>
  <c r="BQ11" i="2"/>
  <c r="BQ12" i="2" s="1"/>
  <c r="BO18" i="3"/>
  <c r="BQ20" i="2" l="1"/>
  <c r="BQ21" i="2" s="1"/>
  <c r="BQ22" i="2" s="1"/>
  <c r="BP6" i="3"/>
  <c r="BP7" i="3" s="1"/>
  <c r="BO19" i="3"/>
  <c r="BO20" i="3" s="1"/>
  <c r="BQ13" i="2"/>
  <c r="BQ14" i="2" s="1"/>
  <c r="BR7" i="2"/>
  <c r="BQ30" i="2" l="1"/>
  <c r="BQ31" i="2" s="1"/>
  <c r="BO28" i="3"/>
  <c r="BO29" i="3" s="1"/>
  <c r="BR8" i="2"/>
  <c r="BR9" i="2" s="1"/>
  <c r="BQ23" i="2"/>
  <c r="BQ24" i="2" s="1"/>
  <c r="BR17" i="2"/>
  <c r="BO21" i="3"/>
  <c r="BO22" i="3" s="1"/>
  <c r="BP15" i="3"/>
  <c r="BQ32" i="2" l="1"/>
  <c r="BQ33" i="2" s="1"/>
  <c r="BQ34" i="2" s="1"/>
  <c r="BQ40" i="2"/>
  <c r="BQ41" i="2" s="1"/>
  <c r="BQ42" i="2" s="1"/>
  <c r="BO30" i="3"/>
  <c r="BO31" i="3" s="1"/>
  <c r="BO32" i="3" s="1"/>
  <c r="BO38" i="3"/>
  <c r="BO39" i="3" s="1"/>
  <c r="BO40" i="3" s="1"/>
  <c r="BR18" i="2"/>
  <c r="BR19" i="2" s="1"/>
  <c r="BP16" i="3"/>
  <c r="BP17" i="3" s="1"/>
  <c r="BR27" i="2" l="1"/>
  <c r="BR28" i="2" s="1"/>
  <c r="BR29" i="2" s="1"/>
  <c r="BP25" i="3"/>
  <c r="BP26" i="3" s="1"/>
  <c r="BP27" i="3" s="1"/>
  <c r="BO48" i="3"/>
  <c r="BO49" i="3" s="1"/>
  <c r="BO50" i="3" s="1"/>
  <c r="BQ50" i="2"/>
  <c r="BQ51" i="2" s="1"/>
  <c r="BQ52" i="2" s="1"/>
  <c r="BO41" i="3"/>
  <c r="BO42" i="3" s="1"/>
  <c r="BP35" i="3"/>
  <c r="BQ43" i="2"/>
  <c r="BQ44" i="2" s="1"/>
  <c r="BR37" i="2"/>
  <c r="BO58" i="3" l="1"/>
  <c r="BO59" i="3" s="1"/>
  <c r="BO60" i="3" s="1"/>
  <c r="BQ60" i="2"/>
  <c r="BQ61" i="2" s="1"/>
  <c r="BQ62" i="2" s="1"/>
  <c r="BP36" i="3"/>
  <c r="BP37" i="3" s="1"/>
  <c r="BO51" i="3"/>
  <c r="BO52" i="3" s="1"/>
  <c r="BP45" i="3"/>
  <c r="BR38" i="2"/>
  <c r="BR39" i="2" s="1"/>
  <c r="BQ53" i="2"/>
  <c r="BQ54" i="2" s="1"/>
  <c r="BR47" i="2"/>
  <c r="BQ70" i="2" l="1"/>
  <c r="BQ71" i="2" s="1"/>
  <c r="BQ72" i="2" s="1"/>
  <c r="BQ73" i="2" s="1"/>
  <c r="BQ74" i="2" s="1"/>
  <c r="BO61" i="3"/>
  <c r="BO62" i="3" s="1"/>
  <c r="BP55" i="3"/>
  <c r="BP46" i="3"/>
  <c r="BP47" i="3" s="1"/>
  <c r="BR48" i="2"/>
  <c r="BR49" i="2" s="1"/>
  <c r="BQ63" i="2"/>
  <c r="BQ64" i="2" s="1"/>
  <c r="BR57" i="2"/>
  <c r="BO68" i="3"/>
  <c r="BO69" i="3" s="1"/>
  <c r="BO70" i="3" s="1"/>
  <c r="BR67" i="2" l="1"/>
  <c r="BR68" i="2" s="1"/>
  <c r="BR69" i="2" s="1"/>
  <c r="BR58" i="2"/>
  <c r="BR59" i="2" s="1"/>
  <c r="BO71" i="3"/>
  <c r="BO72" i="3" s="1"/>
  <c r="BP65" i="3"/>
  <c r="BP56" i="3"/>
  <c r="BP57" i="3" s="1"/>
  <c r="BR10" i="2" l="1"/>
  <c r="BR11" i="2" s="1"/>
  <c r="BR12" i="2" s="1"/>
  <c r="BP66" i="3"/>
  <c r="BP67" i="3" s="1"/>
  <c r="BP8" i="3"/>
  <c r="BR13" i="2" l="1"/>
  <c r="BR14" i="2" s="1"/>
  <c r="BS7" i="2"/>
  <c r="BR20" i="2"/>
  <c r="BP9" i="3"/>
  <c r="BP10" i="3" s="1"/>
  <c r="BP18" i="3" l="1"/>
  <c r="BP19" i="3" s="1"/>
  <c r="BQ5" i="3"/>
  <c r="BP11" i="3"/>
  <c r="BP12" i="3" s="1"/>
  <c r="BR21" i="2"/>
  <c r="BR22" i="2" s="1"/>
  <c r="BS8" i="2"/>
  <c r="BS9" i="2" s="1"/>
  <c r="BP20" i="3" l="1"/>
  <c r="BP21" i="3" s="1"/>
  <c r="BP22" i="3" s="1"/>
  <c r="BP28" i="3"/>
  <c r="BP29" i="3" s="1"/>
  <c r="BR30" i="2"/>
  <c r="BR31" i="2" s="1"/>
  <c r="BR32" i="2" s="1"/>
  <c r="BQ6" i="3"/>
  <c r="BQ7" i="3" s="1"/>
  <c r="BR23" i="2"/>
  <c r="BR24" i="2" s="1"/>
  <c r="BS17" i="2"/>
  <c r="BR40" i="2" l="1"/>
  <c r="BR41" i="2" s="1"/>
  <c r="BR42" i="2" s="1"/>
  <c r="BP30" i="3"/>
  <c r="BP31" i="3" s="1"/>
  <c r="BP32" i="3" s="1"/>
  <c r="BP38" i="3"/>
  <c r="BP39" i="3" s="1"/>
  <c r="BP40" i="3" s="1"/>
  <c r="BQ15" i="3"/>
  <c r="BQ16" i="3" s="1"/>
  <c r="BQ17" i="3" s="1"/>
  <c r="BR33" i="2"/>
  <c r="BR34" i="2" s="1"/>
  <c r="BS27" i="2"/>
  <c r="BS18" i="2"/>
  <c r="BS19" i="2" s="1"/>
  <c r="BQ25" i="3" l="1"/>
  <c r="BQ26" i="3" s="1"/>
  <c r="BQ27" i="3" s="1"/>
  <c r="BP48" i="3"/>
  <c r="BP49" i="3" s="1"/>
  <c r="BP50" i="3" s="1"/>
  <c r="BR50" i="2"/>
  <c r="BR51" i="2" s="1"/>
  <c r="BR43" i="2"/>
  <c r="BR44" i="2" s="1"/>
  <c r="BS37" i="2"/>
  <c r="BS28" i="2"/>
  <c r="BS29" i="2" s="1"/>
  <c r="BP41" i="3"/>
  <c r="BP42" i="3" s="1"/>
  <c r="BQ35" i="3"/>
  <c r="BR52" i="2" l="1"/>
  <c r="BR53" i="2" s="1"/>
  <c r="BR54" i="2" s="1"/>
  <c r="BR60" i="2"/>
  <c r="BR61" i="2" s="1"/>
  <c r="BR62" i="2" s="1"/>
  <c r="BP58" i="3"/>
  <c r="BP59" i="3" s="1"/>
  <c r="BQ36" i="3"/>
  <c r="BQ37" i="3" s="1"/>
  <c r="BS38" i="2"/>
  <c r="BS39" i="2" s="1"/>
  <c r="BP51" i="3"/>
  <c r="BP52" i="3" s="1"/>
  <c r="BQ45" i="3"/>
  <c r="BS47" i="2" l="1"/>
  <c r="BS48" i="2" s="1"/>
  <c r="BS49" i="2" s="1"/>
  <c r="BP60" i="3"/>
  <c r="BQ55" i="3" s="1"/>
  <c r="BP68" i="3"/>
  <c r="BP69" i="3" s="1"/>
  <c r="BP70" i="3" s="1"/>
  <c r="BP71" i="3" s="1"/>
  <c r="BP72" i="3" s="1"/>
  <c r="BR70" i="2"/>
  <c r="BR71" i="2" s="1"/>
  <c r="BR72" i="2" s="1"/>
  <c r="BS67" i="2" s="1"/>
  <c r="BQ46" i="3"/>
  <c r="BQ47" i="3" s="1"/>
  <c r="BR63" i="2"/>
  <c r="BR64" i="2" s="1"/>
  <c r="BS57" i="2"/>
  <c r="BP61" i="3" l="1"/>
  <c r="BP62" i="3" s="1"/>
  <c r="BQ65" i="3"/>
  <c r="BQ66" i="3" s="1"/>
  <c r="BQ67" i="3" s="1"/>
  <c r="BR73" i="2"/>
  <c r="BR74" i="2" s="1"/>
  <c r="BQ56" i="3"/>
  <c r="BQ57" i="3" s="1"/>
  <c r="BS10" i="2"/>
  <c r="BS68" i="2"/>
  <c r="BS69" i="2" s="1"/>
  <c r="BS58" i="2"/>
  <c r="BS59" i="2" s="1"/>
  <c r="BQ8" i="3" l="1"/>
  <c r="BQ9" i="3" s="1"/>
  <c r="BS11" i="2"/>
  <c r="BS12" i="2" s="1"/>
  <c r="BQ10" i="3" l="1"/>
  <c r="BQ11" i="3" s="1"/>
  <c r="BQ12" i="3" s="1"/>
  <c r="BQ18" i="3"/>
  <c r="BQ19" i="3" s="1"/>
  <c r="BQ20" i="3" s="1"/>
  <c r="BS20" i="2"/>
  <c r="BS21" i="2" s="1"/>
  <c r="BS22" i="2" s="1"/>
  <c r="BS13" i="2"/>
  <c r="BS14" i="2" s="1"/>
  <c r="BT7" i="2"/>
  <c r="BR5" i="3" l="1"/>
  <c r="BR6" i="3" s="1"/>
  <c r="BR7" i="3" s="1"/>
  <c r="BS30" i="2"/>
  <c r="BS31" i="2" s="1"/>
  <c r="BS32" i="2" s="1"/>
  <c r="BQ28" i="3"/>
  <c r="BQ29" i="3" s="1"/>
  <c r="BT8" i="2"/>
  <c r="BT9" i="2" s="1"/>
  <c r="BS23" i="2"/>
  <c r="BS24" i="2" s="1"/>
  <c r="BT17" i="2"/>
  <c r="BQ21" i="3"/>
  <c r="BQ22" i="3" s="1"/>
  <c r="BR15" i="3"/>
  <c r="BQ30" i="3" l="1"/>
  <c r="BQ31" i="3" s="1"/>
  <c r="BQ32" i="3" s="1"/>
  <c r="BQ38" i="3"/>
  <c r="BQ39" i="3" s="1"/>
  <c r="BQ40" i="3" s="1"/>
  <c r="BS40" i="2"/>
  <c r="BS41" i="2" s="1"/>
  <c r="BR16" i="3"/>
  <c r="BR17" i="3" s="1"/>
  <c r="BT18" i="2"/>
  <c r="BT19" i="2" s="1"/>
  <c r="BS33" i="2"/>
  <c r="BS34" i="2" s="1"/>
  <c r="BT27" i="2"/>
  <c r="BR25" i="3" l="1"/>
  <c r="BR26" i="3" s="1"/>
  <c r="BR27" i="3" s="1"/>
  <c r="BQ48" i="3"/>
  <c r="BQ49" i="3" s="1"/>
  <c r="BQ50" i="3" s="1"/>
  <c r="BS42" i="2"/>
  <c r="BS43" i="2" s="1"/>
  <c r="BS44" i="2" s="1"/>
  <c r="BS50" i="2"/>
  <c r="BS51" i="2" s="1"/>
  <c r="BT28" i="2"/>
  <c r="BT29" i="2" s="1"/>
  <c r="BQ41" i="3"/>
  <c r="BQ42" i="3" s="1"/>
  <c r="BR35" i="3"/>
  <c r="BT37" i="2" l="1"/>
  <c r="BT38" i="2" s="1"/>
  <c r="BT39" i="2" s="1"/>
  <c r="BS52" i="2"/>
  <c r="BT47" i="2" s="1"/>
  <c r="BS60" i="2"/>
  <c r="BS61" i="2" s="1"/>
  <c r="BS62" i="2" s="1"/>
  <c r="BR36" i="3"/>
  <c r="BR37" i="3" s="1"/>
  <c r="BQ51" i="3"/>
  <c r="BQ52" i="3" s="1"/>
  <c r="BR45" i="3"/>
  <c r="BQ58" i="3"/>
  <c r="BS53" i="2" l="1"/>
  <c r="BS54" i="2" s="1"/>
  <c r="BT48" i="2"/>
  <c r="BT49" i="2" s="1"/>
  <c r="BS63" i="2"/>
  <c r="BS64" i="2" s="1"/>
  <c r="BT57" i="2"/>
  <c r="BR46" i="3"/>
  <c r="BR47" i="3" s="1"/>
  <c r="BQ59" i="3"/>
  <c r="BQ60" i="3" s="1"/>
  <c r="BS70" i="2"/>
  <c r="BS71" i="2" s="1"/>
  <c r="BS72" i="2" s="1"/>
  <c r="BQ68" i="3" l="1"/>
  <c r="BQ69" i="3" s="1"/>
  <c r="BQ70" i="3" s="1"/>
  <c r="BQ71" i="3" s="1"/>
  <c r="BQ72" i="3" s="1"/>
  <c r="BT67" i="2"/>
  <c r="BS73" i="2"/>
  <c r="BS74" i="2" s="1"/>
  <c r="BT58" i="2"/>
  <c r="BT59" i="2" s="1"/>
  <c r="BQ61" i="3"/>
  <c r="BQ62" i="3" s="1"/>
  <c r="BR55" i="3"/>
  <c r="BR65" i="3" l="1"/>
  <c r="BR8" i="3" s="1"/>
  <c r="BT10" i="2"/>
  <c r="BT68" i="2"/>
  <c r="BT69" i="2" s="1"/>
  <c r="BR56" i="3"/>
  <c r="BR57" i="3" s="1"/>
  <c r="BR66" i="3" l="1"/>
  <c r="BR67" i="3" s="1"/>
  <c r="BR9" i="3"/>
  <c r="BR10" i="3" s="1"/>
  <c r="BT11" i="2"/>
  <c r="BT12" i="2" s="1"/>
  <c r="BR18" i="3" l="1"/>
  <c r="BR19" i="3" s="1"/>
  <c r="BR20" i="3" s="1"/>
  <c r="BT13" i="2"/>
  <c r="BT14" i="2" s="1"/>
  <c r="BU7" i="2"/>
  <c r="BR11" i="3"/>
  <c r="BR12" i="3" s="1"/>
  <c r="BS5" i="3"/>
  <c r="BT20" i="2"/>
  <c r="BR28" i="3" l="1"/>
  <c r="BR29" i="3" s="1"/>
  <c r="BR30" i="3" s="1"/>
  <c r="BT21" i="2"/>
  <c r="BT22" i="2" s="1"/>
  <c r="BR21" i="3"/>
  <c r="BR22" i="3" s="1"/>
  <c r="BS15" i="3"/>
  <c r="BS6" i="3"/>
  <c r="BS7" i="3" s="1"/>
  <c r="BU8" i="2"/>
  <c r="BU9" i="2" s="1"/>
  <c r="BT30" i="2" l="1"/>
  <c r="BT31" i="2" s="1"/>
  <c r="BT32" i="2" s="1"/>
  <c r="BT23" i="2"/>
  <c r="BT24" i="2" s="1"/>
  <c r="BU17" i="2"/>
  <c r="BS16" i="3"/>
  <c r="BS17" i="3" s="1"/>
  <c r="BR38" i="3"/>
  <c r="BR31" i="3"/>
  <c r="BR32" i="3" s="1"/>
  <c r="BS25" i="3"/>
  <c r="BT40" i="2" l="1"/>
  <c r="BT41" i="2" s="1"/>
  <c r="BT42" i="2" s="1"/>
  <c r="BU18" i="2"/>
  <c r="BU19" i="2" s="1"/>
  <c r="BR39" i="3"/>
  <c r="BR40" i="3" s="1"/>
  <c r="BS26" i="3"/>
  <c r="BS27" i="3" s="1"/>
  <c r="BT33" i="2"/>
  <c r="BT34" i="2" s="1"/>
  <c r="BU27" i="2"/>
  <c r="BR48" i="3" l="1"/>
  <c r="BR49" i="3" s="1"/>
  <c r="BR50" i="3" s="1"/>
  <c r="BT50" i="2"/>
  <c r="BT51" i="2" s="1"/>
  <c r="BT52" i="2" s="1"/>
  <c r="BR41" i="3"/>
  <c r="BR42" i="3" s="1"/>
  <c r="BS35" i="3"/>
  <c r="BU28" i="2"/>
  <c r="BU29" i="2" s="1"/>
  <c r="BU37" i="2"/>
  <c r="BT43" i="2"/>
  <c r="BT44" i="2" s="1"/>
  <c r="BT60" i="2" l="1"/>
  <c r="BT61" i="2" s="1"/>
  <c r="BT62" i="2" s="1"/>
  <c r="BR51" i="3"/>
  <c r="BR52" i="3" s="1"/>
  <c r="BS45" i="3"/>
  <c r="BU38" i="2"/>
  <c r="BU39" i="2" s="1"/>
  <c r="BT53" i="2"/>
  <c r="BT54" i="2" s="1"/>
  <c r="BU47" i="2"/>
  <c r="BS36" i="3"/>
  <c r="BS37" i="3" s="1"/>
  <c r="BR58" i="3"/>
  <c r="BR59" i="3" l="1"/>
  <c r="BR60" i="3" s="1"/>
  <c r="BT70" i="2"/>
  <c r="BT71" i="2" s="1"/>
  <c r="BT72" i="2" s="1"/>
  <c r="BU48" i="2"/>
  <c r="BU49" i="2" s="1"/>
  <c r="BS46" i="3"/>
  <c r="BS47" i="3" s="1"/>
  <c r="BT63" i="2"/>
  <c r="BT64" i="2" s="1"/>
  <c r="BU57" i="2"/>
  <c r="BR61" i="3" l="1"/>
  <c r="BR62" i="3" s="1"/>
  <c r="BS55" i="3"/>
  <c r="BU58" i="2"/>
  <c r="BU59" i="2" s="1"/>
  <c r="BR68" i="3"/>
  <c r="BR69" i="3" s="1"/>
  <c r="BR70" i="3" s="1"/>
  <c r="BU67" i="2"/>
  <c r="BT73" i="2"/>
  <c r="BT74" i="2" s="1"/>
  <c r="BS56" i="3" l="1"/>
  <c r="BS57" i="3" s="1"/>
  <c r="BR71" i="3"/>
  <c r="BR72" i="3" s="1"/>
  <c r="BS65" i="3"/>
  <c r="BU68" i="2"/>
  <c r="BU69" i="2" s="1"/>
  <c r="BU10" i="2"/>
  <c r="BS8" i="3" l="1"/>
  <c r="BS66" i="3"/>
  <c r="BS67" i="3" s="1"/>
  <c r="BU11" i="2"/>
  <c r="BU12" i="2" s="1"/>
  <c r="BU20" i="2" l="1"/>
  <c r="BU21" i="2" s="1"/>
  <c r="BS9" i="3"/>
  <c r="BS10" i="3" s="1"/>
  <c r="BU13" i="2"/>
  <c r="BU14" i="2" s="1"/>
  <c r="BV7" i="2"/>
  <c r="BU22" i="2" l="1"/>
  <c r="BV17" i="2" s="1"/>
  <c r="BU30" i="2"/>
  <c r="BS18" i="3"/>
  <c r="BS19" i="3" s="1"/>
  <c r="BS11" i="3"/>
  <c r="BS12" i="3" s="1"/>
  <c r="BT5" i="3"/>
  <c r="BV8" i="2"/>
  <c r="BV9" i="2" s="1"/>
  <c r="BU23" i="2" l="1"/>
  <c r="BU24" i="2" s="1"/>
  <c r="BU31" i="2"/>
  <c r="BU32" i="2" s="1"/>
  <c r="BV27" i="2" s="1"/>
  <c r="BS20" i="3"/>
  <c r="BT15" i="3" s="1"/>
  <c r="BS28" i="3"/>
  <c r="BS29" i="3" s="1"/>
  <c r="BS30" i="3" s="1"/>
  <c r="BT6" i="3"/>
  <c r="BT7" i="3" s="1"/>
  <c r="BV18" i="2"/>
  <c r="BV19" i="2" s="1"/>
  <c r="BU33" i="2" l="1"/>
  <c r="BU34" i="2" s="1"/>
  <c r="BS21" i="3"/>
  <c r="BS22" i="3" s="1"/>
  <c r="BU40" i="2"/>
  <c r="BS38" i="3"/>
  <c r="BS39" i="3" s="1"/>
  <c r="BS40" i="3" s="1"/>
  <c r="BV28" i="2"/>
  <c r="BV29" i="2" s="1"/>
  <c r="BT16" i="3"/>
  <c r="BT17" i="3" s="1"/>
  <c r="BS31" i="3"/>
  <c r="BS32" i="3" s="1"/>
  <c r="BT25" i="3"/>
  <c r="BU41" i="2" l="1"/>
  <c r="BU42" i="2" s="1"/>
  <c r="BS48" i="3"/>
  <c r="BS49" i="3" s="1"/>
  <c r="BS50" i="3" s="1"/>
  <c r="BS41" i="3"/>
  <c r="BS42" i="3" s="1"/>
  <c r="BT35" i="3"/>
  <c r="BT26" i="3"/>
  <c r="BT27" i="3" s="1"/>
  <c r="BU50" i="2" l="1"/>
  <c r="BU51" i="2" s="1"/>
  <c r="BU52" i="2" s="1"/>
  <c r="BU43" i="2"/>
  <c r="BU44" i="2" s="1"/>
  <c r="BV37" i="2"/>
  <c r="BV38" i="2" s="1"/>
  <c r="BV39" i="2" s="1"/>
  <c r="BT45" i="3"/>
  <c r="BS51" i="3"/>
  <c r="BS52" i="3" s="1"/>
  <c r="BT36" i="3"/>
  <c r="BT37" i="3" s="1"/>
  <c r="BS58" i="3"/>
  <c r="BU60" i="2" l="1"/>
  <c r="BU61" i="2" s="1"/>
  <c r="BU62" i="2" s="1"/>
  <c r="BV57" i="2" s="1"/>
  <c r="BV58" i="2" s="1"/>
  <c r="BV59" i="2" s="1"/>
  <c r="BU53" i="2"/>
  <c r="BU54" i="2" s="1"/>
  <c r="BV47" i="2"/>
  <c r="BV48" i="2" s="1"/>
  <c r="BV49" i="2" s="1"/>
  <c r="BT46" i="3"/>
  <c r="BT47" i="3" s="1"/>
  <c r="BS59" i="3"/>
  <c r="BS60" i="3" s="1"/>
  <c r="BS68" i="3" l="1"/>
  <c r="BS69" i="3" s="1"/>
  <c r="BS70" i="3" s="1"/>
  <c r="BT65" i="3" s="1"/>
  <c r="BU70" i="2"/>
  <c r="BU71" i="2" s="1"/>
  <c r="BU72" i="2" s="1"/>
  <c r="BV67" i="2" s="1"/>
  <c r="BV10" i="2" s="1"/>
  <c r="BV11" i="2" s="1"/>
  <c r="BV12" i="2" s="1"/>
  <c r="BU63" i="2"/>
  <c r="BU64" i="2" s="1"/>
  <c r="BS61" i="3"/>
  <c r="BS62" i="3" s="1"/>
  <c r="BT55" i="3"/>
  <c r="BS71" i="3" l="1"/>
  <c r="BS72" i="3" s="1"/>
  <c r="BU73" i="2"/>
  <c r="BU74" i="2" s="1"/>
  <c r="BV68" i="2"/>
  <c r="BV69" i="2" s="1"/>
  <c r="BV20" i="2"/>
  <c r="BV21" i="2" s="1"/>
  <c r="BV22" i="2" s="1"/>
  <c r="BT56" i="3"/>
  <c r="BT57" i="3" s="1"/>
  <c r="BW7" i="2"/>
  <c r="BV13" i="2"/>
  <c r="BV14" i="2" s="1"/>
  <c r="BT8" i="3"/>
  <c r="BT66" i="3"/>
  <c r="BT67" i="3" s="1"/>
  <c r="BV30" i="2" l="1"/>
  <c r="BV31" i="2" s="1"/>
  <c r="BV32" i="2" s="1"/>
  <c r="BT9" i="3"/>
  <c r="BT10" i="3" s="1"/>
  <c r="BW8" i="2"/>
  <c r="BW9" i="2" s="1"/>
  <c r="BV23" i="2"/>
  <c r="BV24" i="2" s="1"/>
  <c r="BW17" i="2"/>
  <c r="BV40" i="2" l="1"/>
  <c r="BV41" i="2" s="1"/>
  <c r="BV42" i="2" s="1"/>
  <c r="BV33" i="2"/>
  <c r="BV34" i="2" s="1"/>
  <c r="BW27" i="2"/>
  <c r="BW18" i="2"/>
  <c r="BW19" i="2" s="1"/>
  <c r="BT18" i="3"/>
  <c r="BU5" i="3"/>
  <c r="BT11" i="3"/>
  <c r="BT12" i="3" s="1"/>
  <c r="BV50" i="2" l="1"/>
  <c r="BV51" i="2" s="1"/>
  <c r="BV52" i="2" s="1"/>
  <c r="BT19" i="3"/>
  <c r="BT20" i="3" s="1"/>
  <c r="BV43" i="2"/>
  <c r="BV44" i="2" s="1"/>
  <c r="BW37" i="2"/>
  <c r="BU6" i="3"/>
  <c r="BU7" i="3" s="1"/>
  <c r="BW28" i="2"/>
  <c r="BW29" i="2" s="1"/>
  <c r="BT28" i="3" l="1"/>
  <c r="BT29" i="3" s="1"/>
  <c r="BT30" i="3" s="1"/>
  <c r="BV60" i="2"/>
  <c r="BV61" i="2" s="1"/>
  <c r="BT21" i="3"/>
  <c r="BT22" i="3" s="1"/>
  <c r="BU15" i="3"/>
  <c r="BW38" i="2"/>
  <c r="BW39" i="2" s="1"/>
  <c r="BV53" i="2"/>
  <c r="BV54" i="2" s="1"/>
  <c r="BW47" i="2"/>
  <c r="BT38" i="3" l="1"/>
  <c r="BT39" i="3" s="1"/>
  <c r="BT40" i="3" s="1"/>
  <c r="BV62" i="2"/>
  <c r="BV63" i="2" s="1"/>
  <c r="BV64" i="2" s="1"/>
  <c r="BV70" i="2"/>
  <c r="BV71" i="2" s="1"/>
  <c r="BV72" i="2" s="1"/>
  <c r="BV73" i="2" s="1"/>
  <c r="BV74" i="2" s="1"/>
  <c r="BW48" i="2"/>
  <c r="BW49" i="2" s="1"/>
  <c r="BT31" i="3"/>
  <c r="BT32" i="3" s="1"/>
  <c r="BU25" i="3"/>
  <c r="BU16" i="3"/>
  <c r="BU17" i="3" s="1"/>
  <c r="BW57" i="2" l="1"/>
  <c r="BW58" i="2" s="1"/>
  <c r="BW59" i="2" s="1"/>
  <c r="BW67" i="2"/>
  <c r="BW68" i="2" s="1"/>
  <c r="BW69" i="2" s="1"/>
  <c r="BT41" i="3"/>
  <c r="BT42" i="3" s="1"/>
  <c r="BU35" i="3"/>
  <c r="BT48" i="3"/>
  <c r="BU26" i="3"/>
  <c r="BU27" i="3" s="1"/>
  <c r="BW10" i="2" l="1"/>
  <c r="BW11" i="2" s="1"/>
  <c r="BW12" i="2" s="1"/>
  <c r="BU36" i="3"/>
  <c r="BU37" i="3" s="1"/>
  <c r="BT49" i="3"/>
  <c r="BT50" i="3" s="1"/>
  <c r="BT58" i="3" l="1"/>
  <c r="BT59" i="3" s="1"/>
  <c r="BT60" i="3" s="1"/>
  <c r="BW20" i="2"/>
  <c r="BW21" i="2" s="1"/>
  <c r="BX7" i="2"/>
  <c r="BW13" i="2"/>
  <c r="BW14" i="2" s="1"/>
  <c r="BT51" i="3"/>
  <c r="BT52" i="3" s="1"/>
  <c r="BU45" i="3"/>
  <c r="BW22" i="2" l="1"/>
  <c r="BX17" i="2" s="1"/>
  <c r="BW30" i="2"/>
  <c r="BW31" i="2" s="1"/>
  <c r="BT61" i="3"/>
  <c r="BT62" i="3" s="1"/>
  <c r="BU55" i="3"/>
  <c r="BT68" i="3"/>
  <c r="BT69" i="3" s="1"/>
  <c r="BT70" i="3" s="1"/>
  <c r="BX8" i="2"/>
  <c r="BX9" i="2" s="1"/>
  <c r="BU46" i="3"/>
  <c r="BU47" i="3" s="1"/>
  <c r="BW23" i="2" l="1"/>
  <c r="BW24" i="2" s="1"/>
  <c r="BW32" i="2"/>
  <c r="BW33" i="2" s="1"/>
  <c r="BW34" i="2" s="1"/>
  <c r="BW40" i="2"/>
  <c r="BW41" i="2" s="1"/>
  <c r="BW42" i="2" s="1"/>
  <c r="BX18" i="2"/>
  <c r="BX19" i="2" s="1"/>
  <c r="BT71" i="3"/>
  <c r="BT72" i="3" s="1"/>
  <c r="BU65" i="3"/>
  <c r="BU56" i="3"/>
  <c r="BU57" i="3" s="1"/>
  <c r="BX27" i="2" l="1"/>
  <c r="BX28" i="2" s="1"/>
  <c r="BX29" i="2" s="1"/>
  <c r="BW50" i="2"/>
  <c r="BW51" i="2" s="1"/>
  <c r="BW52" i="2" s="1"/>
  <c r="BU8" i="3"/>
  <c r="BU66" i="3"/>
  <c r="BU67" i="3" s="1"/>
  <c r="BX37" i="2"/>
  <c r="BW43" i="2"/>
  <c r="BW44" i="2" s="1"/>
  <c r="BW60" i="2" l="1"/>
  <c r="BW61" i="2" s="1"/>
  <c r="BW62" i="2" s="1"/>
  <c r="BW53" i="2"/>
  <c r="BW54" i="2" s="1"/>
  <c r="BX47" i="2"/>
  <c r="BX38" i="2"/>
  <c r="BX39" i="2" s="1"/>
  <c r="BU9" i="3"/>
  <c r="BU10" i="3" s="1"/>
  <c r="BW70" i="2" l="1"/>
  <c r="BW71" i="2" s="1"/>
  <c r="BW72" i="2" s="1"/>
  <c r="BW73" i="2" s="1"/>
  <c r="BW74" i="2" s="1"/>
  <c r="BU18" i="3"/>
  <c r="BX48" i="2"/>
  <c r="BX49" i="2" s="1"/>
  <c r="BU11" i="3"/>
  <c r="BU12" i="3" s="1"/>
  <c r="BV5" i="3"/>
  <c r="BW63" i="2"/>
  <c r="BW64" i="2" s="1"/>
  <c r="BX57" i="2"/>
  <c r="BX67" i="2" l="1"/>
  <c r="BX68" i="2" s="1"/>
  <c r="BX69" i="2" s="1"/>
  <c r="BX58" i="2"/>
  <c r="BX59" i="2" s="1"/>
  <c r="BV6" i="3"/>
  <c r="BV7" i="3" s="1"/>
  <c r="BU19" i="3"/>
  <c r="BU20" i="3" s="1"/>
  <c r="BU28" i="3" l="1"/>
  <c r="BU29" i="3" s="1"/>
  <c r="BU30" i="3" s="1"/>
  <c r="BX10" i="2"/>
  <c r="BX11" i="2" s="1"/>
  <c r="BX12" i="2" s="1"/>
  <c r="BU21" i="3"/>
  <c r="BU22" i="3" s="1"/>
  <c r="BV15" i="3"/>
  <c r="BX20" i="2" l="1"/>
  <c r="BX21" i="2" s="1"/>
  <c r="BX22" i="2" s="1"/>
  <c r="BU38" i="3"/>
  <c r="BU39" i="3" s="1"/>
  <c r="BV16" i="3"/>
  <c r="BV17" i="3" s="1"/>
  <c r="BX13" i="2"/>
  <c r="BX14" i="2" s="1"/>
  <c r="BY7" i="2"/>
  <c r="BU31" i="3"/>
  <c r="BU32" i="3" s="1"/>
  <c r="BV25" i="3"/>
  <c r="BU40" i="3" l="1"/>
  <c r="BU41" i="3" s="1"/>
  <c r="BU42" i="3" s="1"/>
  <c r="BU48" i="3"/>
  <c r="BU49" i="3" s="1"/>
  <c r="BU50" i="3" s="1"/>
  <c r="BX30" i="2"/>
  <c r="BX31" i="2" s="1"/>
  <c r="BX32" i="2" s="1"/>
  <c r="BV26" i="3"/>
  <c r="BV27" i="3" s="1"/>
  <c r="BY8" i="2"/>
  <c r="BY9" i="2" s="1"/>
  <c r="BX23" i="2"/>
  <c r="BX24" i="2" s="1"/>
  <c r="BY17" i="2"/>
  <c r="BV35" i="3" l="1"/>
  <c r="BV36" i="3" s="1"/>
  <c r="BV37" i="3" s="1"/>
  <c r="BU58" i="3"/>
  <c r="BU59" i="3" s="1"/>
  <c r="BU60" i="3" s="1"/>
  <c r="BX33" i="2"/>
  <c r="BX34" i="2" s="1"/>
  <c r="BY27" i="2"/>
  <c r="BY18" i="2"/>
  <c r="BY19" i="2" s="1"/>
  <c r="BX40" i="2"/>
  <c r="BU51" i="3"/>
  <c r="BU52" i="3" s="1"/>
  <c r="BV45" i="3"/>
  <c r="BU61" i="3" l="1"/>
  <c r="BU62" i="3" s="1"/>
  <c r="BV55" i="3"/>
  <c r="BY28" i="2"/>
  <c r="BY29" i="2" s="1"/>
  <c r="BV46" i="3"/>
  <c r="BV47" i="3" s="1"/>
  <c r="BX41" i="2"/>
  <c r="BX42" i="2" s="1"/>
  <c r="BU68" i="3"/>
  <c r="BU69" i="3" s="1"/>
  <c r="BU70" i="3" s="1"/>
  <c r="BV56" i="3" l="1"/>
  <c r="BV57" i="3" s="1"/>
  <c r="BX50" i="2"/>
  <c r="BU71" i="3"/>
  <c r="BU72" i="3" s="1"/>
  <c r="BV65" i="3"/>
  <c r="BY37" i="2"/>
  <c r="BX43" i="2"/>
  <c r="BX44" i="2" s="1"/>
  <c r="BX51" i="2" l="1"/>
  <c r="BX52" i="2" s="1"/>
  <c r="BY38" i="2"/>
  <c r="BY39" i="2" s="1"/>
  <c r="BV66" i="3"/>
  <c r="BV67" i="3" s="1"/>
  <c r="BV8" i="3"/>
  <c r="BX53" i="2" l="1"/>
  <c r="BX54" i="2" s="1"/>
  <c r="BY47" i="2"/>
  <c r="BV9" i="3"/>
  <c r="BV10" i="3" s="1"/>
  <c r="BX60" i="2"/>
  <c r="BV18" i="3" l="1"/>
  <c r="BV19" i="3" s="1"/>
  <c r="BV20" i="3" s="1"/>
  <c r="BV11" i="3"/>
  <c r="BV12" i="3" s="1"/>
  <c r="BW5" i="3"/>
  <c r="BY48" i="2"/>
  <c r="BY49" i="2" s="1"/>
  <c r="BX61" i="2"/>
  <c r="BX62" i="2" s="1"/>
  <c r="BV28" i="3" l="1"/>
  <c r="BV29" i="3" s="1"/>
  <c r="BV30" i="3" s="1"/>
  <c r="BX63" i="2"/>
  <c r="BX64" i="2" s="1"/>
  <c r="BY57" i="2"/>
  <c r="BX70" i="2"/>
  <c r="BX71" i="2" s="1"/>
  <c r="BX72" i="2" s="1"/>
  <c r="BV21" i="3"/>
  <c r="BV22" i="3" s="1"/>
  <c r="BW15" i="3"/>
  <c r="BW6" i="3"/>
  <c r="BW7" i="3" s="1"/>
  <c r="BV38" i="3" l="1"/>
  <c r="BV39" i="3" s="1"/>
  <c r="BV40" i="3" s="1"/>
  <c r="BV31" i="3"/>
  <c r="BV32" i="3" s="1"/>
  <c r="BW25" i="3"/>
  <c r="BY67" i="2"/>
  <c r="BX73" i="2"/>
  <c r="BX74" i="2" s="1"/>
  <c r="BW16" i="3"/>
  <c r="BW17" i="3" s="1"/>
  <c r="BY58" i="2"/>
  <c r="BY59" i="2" s="1"/>
  <c r="BV48" i="3" l="1"/>
  <c r="BV49" i="3" s="1"/>
  <c r="BV50" i="3" s="1"/>
  <c r="BW26" i="3"/>
  <c r="BW27" i="3" s="1"/>
  <c r="BV41" i="3"/>
  <c r="BV42" i="3" s="1"/>
  <c r="BW35" i="3"/>
  <c r="BY68" i="2"/>
  <c r="BY69" i="2" s="1"/>
  <c r="BY10" i="2"/>
  <c r="BV58" i="3" l="1"/>
  <c r="BV59" i="3" s="1"/>
  <c r="BV60" i="3" s="1"/>
  <c r="BY11" i="2"/>
  <c r="BY12" i="2" s="1"/>
  <c r="BW45" i="3"/>
  <c r="BV51" i="3"/>
  <c r="BV52" i="3" s="1"/>
  <c r="BW36" i="3"/>
  <c r="BW37" i="3" s="1"/>
  <c r="BV68" i="3" l="1"/>
  <c r="BV69" i="3" s="1"/>
  <c r="BV70" i="3" s="1"/>
  <c r="BV71" i="3" s="1"/>
  <c r="BV72" i="3" s="1"/>
  <c r="BY20" i="2"/>
  <c r="BY21" i="2" s="1"/>
  <c r="BW46" i="3"/>
  <c r="BW47" i="3" s="1"/>
  <c r="BV61" i="3"/>
  <c r="BV62" i="3" s="1"/>
  <c r="BW55" i="3"/>
  <c r="BY13" i="2"/>
  <c r="BY14" i="2" s="1"/>
  <c r="BZ7" i="2"/>
  <c r="BW65" i="3" l="1"/>
  <c r="BW8" i="3" s="1"/>
  <c r="BY22" i="2"/>
  <c r="BZ17" i="2" s="1"/>
  <c r="BY30" i="2"/>
  <c r="BY31" i="2" s="1"/>
  <c r="BZ8" i="2"/>
  <c r="BZ9" i="2" s="1"/>
  <c r="BW66" i="3"/>
  <c r="BW67" i="3" s="1"/>
  <c r="BW56" i="3"/>
  <c r="BW57" i="3" s="1"/>
  <c r="BY23" i="2" l="1"/>
  <c r="BY24" i="2" s="1"/>
  <c r="BY32" i="2"/>
  <c r="BY33" i="2" s="1"/>
  <c r="BY34" i="2" s="1"/>
  <c r="BY40" i="2"/>
  <c r="BY41" i="2" s="1"/>
  <c r="BY42" i="2" s="1"/>
  <c r="BZ18" i="2"/>
  <c r="BZ19" i="2" s="1"/>
  <c r="BW9" i="3"/>
  <c r="BW10" i="3" s="1"/>
  <c r="BW18" i="3" l="1"/>
  <c r="BW19" i="3" s="1"/>
  <c r="BW20" i="3" s="1"/>
  <c r="BZ27" i="2"/>
  <c r="BZ28" i="2" s="1"/>
  <c r="BZ29" i="2" s="1"/>
  <c r="BY50" i="2"/>
  <c r="BY51" i="2" s="1"/>
  <c r="BY52" i="2" s="1"/>
  <c r="BX5" i="3"/>
  <c r="BW11" i="3"/>
  <c r="BW12" i="3" s="1"/>
  <c r="BY43" i="2"/>
  <c r="BY44" i="2" s="1"/>
  <c r="BZ37" i="2"/>
  <c r="BY53" i="2" l="1"/>
  <c r="BY54" i="2" s="1"/>
  <c r="BZ47" i="2"/>
  <c r="BW21" i="3"/>
  <c r="BW22" i="3" s="1"/>
  <c r="BX15" i="3"/>
  <c r="BX6" i="3"/>
  <c r="BX7" i="3" s="1"/>
  <c r="BZ38" i="2"/>
  <c r="BZ39" i="2" s="1"/>
  <c r="BW28" i="3"/>
  <c r="BY60" i="2"/>
  <c r="BZ48" i="2" l="1"/>
  <c r="BZ49" i="2" s="1"/>
  <c r="BW29" i="3"/>
  <c r="BW30" i="3" s="1"/>
  <c r="BX16" i="3"/>
  <c r="BX17" i="3" s="1"/>
  <c r="BY61" i="2"/>
  <c r="BY62" i="2" s="1"/>
  <c r="BW31" i="3" l="1"/>
  <c r="BW32" i="3" s="1"/>
  <c r="BX25" i="3"/>
  <c r="BY63" i="2"/>
  <c r="BY64" i="2" s="1"/>
  <c r="BZ57" i="2"/>
  <c r="BY70" i="2"/>
  <c r="BY71" i="2" s="1"/>
  <c r="BY72" i="2" s="1"/>
  <c r="BW38" i="3"/>
  <c r="BW39" i="3" l="1"/>
  <c r="BW40" i="3" s="1"/>
  <c r="BX26" i="3"/>
  <c r="BX27" i="3" s="1"/>
  <c r="BZ58" i="2"/>
  <c r="BZ59" i="2" s="1"/>
  <c r="BY73" i="2"/>
  <c r="BY74" i="2" s="1"/>
  <c r="BZ67" i="2"/>
  <c r="BW48" i="3" l="1"/>
  <c r="BW49" i="3" s="1"/>
  <c r="BW50" i="3" s="1"/>
  <c r="BZ10" i="2"/>
  <c r="BZ68" i="2"/>
  <c r="BZ69" i="2" s="1"/>
  <c r="BW41" i="3"/>
  <c r="BW42" i="3" s="1"/>
  <c r="BX35" i="3"/>
  <c r="BW58" i="3" l="1"/>
  <c r="BW59" i="3" s="1"/>
  <c r="BZ11" i="2"/>
  <c r="BZ12" i="2" s="1"/>
  <c r="BW51" i="3"/>
  <c r="BW52" i="3" s="1"/>
  <c r="BX45" i="3"/>
  <c r="BX36" i="3"/>
  <c r="BX37" i="3" s="1"/>
  <c r="BW60" i="3" l="1"/>
  <c r="BW61" i="3" s="1"/>
  <c r="BW62" i="3" s="1"/>
  <c r="BW68" i="3"/>
  <c r="BW69" i="3" s="1"/>
  <c r="BW70" i="3" s="1"/>
  <c r="BW71" i="3" s="1"/>
  <c r="BW72" i="3" s="1"/>
  <c r="BZ20" i="2"/>
  <c r="BZ21" i="2" s="1"/>
  <c r="BZ22" i="2" s="1"/>
  <c r="CA7" i="2"/>
  <c r="BZ13" i="2"/>
  <c r="BZ14" i="2" s="1"/>
  <c r="BX46" i="3"/>
  <c r="BX47" i="3" s="1"/>
  <c r="BX55" i="3" l="1"/>
  <c r="BX56" i="3" s="1"/>
  <c r="BX57" i="3" s="1"/>
  <c r="BX65" i="3"/>
  <c r="BX8" i="3" s="1"/>
  <c r="BZ23" i="2"/>
  <c r="BZ24" i="2" s="1"/>
  <c r="CA17" i="2"/>
  <c r="CA8" i="2"/>
  <c r="CA9" i="2" s="1"/>
  <c r="BZ30" i="2"/>
  <c r="BX66" i="3" l="1"/>
  <c r="BX67" i="3" s="1"/>
  <c r="BX9" i="3"/>
  <c r="BX10" i="3" s="1"/>
  <c r="BZ31" i="2"/>
  <c r="BZ32" i="2" s="1"/>
  <c r="CA18" i="2"/>
  <c r="CA19" i="2" s="1"/>
  <c r="BZ40" i="2" l="1"/>
  <c r="BZ41" i="2" s="1"/>
  <c r="BZ42" i="2" s="1"/>
  <c r="BX18" i="3"/>
  <c r="BX19" i="3" s="1"/>
  <c r="BX20" i="3" s="1"/>
  <c r="BY5" i="3"/>
  <c r="BX11" i="3"/>
  <c r="BX12" i="3" s="1"/>
  <c r="BZ33" i="2"/>
  <c r="BZ34" i="2" s="1"/>
  <c r="CA27" i="2"/>
  <c r="BZ50" i="2" l="1"/>
  <c r="BZ51" i="2" s="1"/>
  <c r="BZ52" i="2" s="1"/>
  <c r="BX28" i="3"/>
  <c r="BX29" i="3" s="1"/>
  <c r="BX30" i="3" s="1"/>
  <c r="CA28" i="2"/>
  <c r="CA29" i="2" s="1"/>
  <c r="BY6" i="3"/>
  <c r="BY7" i="3" s="1"/>
  <c r="BZ43" i="2"/>
  <c r="BZ44" i="2" s="1"/>
  <c r="CA37" i="2"/>
  <c r="BX21" i="3"/>
  <c r="BX22" i="3" s="1"/>
  <c r="BY15" i="3"/>
  <c r="BZ60" i="2" l="1"/>
  <c r="BZ61" i="2" s="1"/>
  <c r="BZ62" i="2" s="1"/>
  <c r="BX38" i="3"/>
  <c r="BX39" i="3" s="1"/>
  <c r="BY16" i="3"/>
  <c r="BY17" i="3" s="1"/>
  <c r="BX31" i="3"/>
  <c r="BX32" i="3" s="1"/>
  <c r="BY25" i="3"/>
  <c r="CA38" i="2"/>
  <c r="CA39" i="2" s="1"/>
  <c r="BZ53" i="2"/>
  <c r="BZ54" i="2" s="1"/>
  <c r="CA47" i="2"/>
  <c r="BZ70" i="2" l="1"/>
  <c r="BZ71" i="2" s="1"/>
  <c r="BZ72" i="2" s="1"/>
  <c r="CA67" i="2" s="1"/>
  <c r="BX40" i="3"/>
  <c r="BX41" i="3" s="1"/>
  <c r="BX42" i="3" s="1"/>
  <c r="BX48" i="3"/>
  <c r="BY26" i="3"/>
  <c r="BY27" i="3" s="1"/>
  <c r="BZ63" i="2"/>
  <c r="BZ64" i="2" s="1"/>
  <c r="CA57" i="2"/>
  <c r="CA48" i="2"/>
  <c r="CA49" i="2" s="1"/>
  <c r="BZ73" i="2" l="1"/>
  <c r="BZ74" i="2" s="1"/>
  <c r="BY35" i="3"/>
  <c r="BY36" i="3" s="1"/>
  <c r="BY37" i="3" s="1"/>
  <c r="BX49" i="3"/>
  <c r="BX50" i="3" s="1"/>
  <c r="BX51" i="3" s="1"/>
  <c r="BX52" i="3" s="1"/>
  <c r="CA58" i="2"/>
  <c r="CA59" i="2" s="1"/>
  <c r="CA10" i="2"/>
  <c r="CA68" i="2"/>
  <c r="CA69" i="2" s="1"/>
  <c r="BY45" i="3" l="1"/>
  <c r="BY46" i="3" s="1"/>
  <c r="BX58" i="3"/>
  <c r="BX59" i="3" s="1"/>
  <c r="BX60" i="3" s="1"/>
  <c r="BX61" i="3" s="1"/>
  <c r="BX62" i="3" s="1"/>
  <c r="CA11" i="2"/>
  <c r="CA12" i="2" s="1"/>
  <c r="BY47" i="3" l="1"/>
  <c r="CA20" i="2"/>
  <c r="CA21" i="2" s="1"/>
  <c r="CA22" i="2" s="1"/>
  <c r="BX68" i="3"/>
  <c r="BX69" i="3" s="1"/>
  <c r="BX70" i="3" s="1"/>
  <c r="BY65" i="3" s="1"/>
  <c r="BY55" i="3"/>
  <c r="BY56" i="3" s="1"/>
  <c r="BY57" i="3" s="1"/>
  <c r="CB7" i="2"/>
  <c r="CA13" i="2"/>
  <c r="CA14" i="2" s="1"/>
  <c r="BX71" i="3" l="1"/>
  <c r="BX72" i="3" s="1"/>
  <c r="CA30" i="2"/>
  <c r="CA31" i="2" s="1"/>
  <c r="CA32" i="2" s="1"/>
  <c r="CB8" i="2"/>
  <c r="CB9" i="2" s="1"/>
  <c r="CA23" i="2"/>
  <c r="CA24" i="2" s="1"/>
  <c r="CB17" i="2"/>
  <c r="BY66" i="3"/>
  <c r="BY67" i="3" s="1"/>
  <c r="BY8" i="3"/>
  <c r="CA40" i="2" l="1"/>
  <c r="CA41" i="2" s="1"/>
  <c r="CA42" i="2" s="1"/>
  <c r="BY9" i="3"/>
  <c r="BY10" i="3" s="1"/>
  <c r="CA33" i="2"/>
  <c r="CA34" i="2" s="1"/>
  <c r="CB27" i="2"/>
  <c r="CB18" i="2"/>
  <c r="CB19" i="2" s="1"/>
  <c r="CA50" i="2" l="1"/>
  <c r="CA51" i="2" s="1"/>
  <c r="CA52" i="2" s="1"/>
  <c r="BY18" i="3"/>
  <c r="BY19" i="3" s="1"/>
  <c r="BY20" i="3" s="1"/>
  <c r="BZ5" i="3"/>
  <c r="BY11" i="3"/>
  <c r="BY12" i="3" s="1"/>
  <c r="CA43" i="2"/>
  <c r="CA44" i="2" s="1"/>
  <c r="CB37" i="2"/>
  <c r="CB28" i="2"/>
  <c r="CB29" i="2" s="1"/>
  <c r="CA60" i="2" l="1"/>
  <c r="CA61" i="2" s="1"/>
  <c r="CA62" i="2" s="1"/>
  <c r="CA53" i="2"/>
  <c r="CA54" i="2" s="1"/>
  <c r="CB47" i="2"/>
  <c r="BZ6" i="3"/>
  <c r="BZ7" i="3" s="1"/>
  <c r="BY21" i="3"/>
  <c r="BY22" i="3" s="1"/>
  <c r="BZ15" i="3"/>
  <c r="CB38" i="2"/>
  <c r="CB39" i="2" s="1"/>
  <c r="BY28" i="3"/>
  <c r="CA70" i="2" l="1"/>
  <c r="CA71" i="2" s="1"/>
  <c r="CA72" i="2" s="1"/>
  <c r="CB67" i="2" s="1"/>
  <c r="BY29" i="3"/>
  <c r="BY30" i="3" s="1"/>
  <c r="CA63" i="2"/>
  <c r="CA64" i="2" s="1"/>
  <c r="CB57" i="2"/>
  <c r="BZ16" i="3"/>
  <c r="BZ17" i="3" s="1"/>
  <c r="CB48" i="2"/>
  <c r="CB49" i="2" s="1"/>
  <c r="CA73" i="2" l="1"/>
  <c r="CA74" i="2" s="1"/>
  <c r="BY38" i="3"/>
  <c r="BY39" i="3" s="1"/>
  <c r="BY31" i="3"/>
  <c r="BY32" i="3" s="1"/>
  <c r="BZ25" i="3"/>
  <c r="CB10" i="2"/>
  <c r="CB68" i="2"/>
  <c r="CB69" i="2" s="1"/>
  <c r="CB58" i="2"/>
  <c r="CB59" i="2" s="1"/>
  <c r="BY40" i="3" l="1"/>
  <c r="BY41" i="3" s="1"/>
  <c r="BY42" i="3" s="1"/>
  <c r="BY48" i="3"/>
  <c r="BY49" i="3" s="1"/>
  <c r="BY50" i="3" s="1"/>
  <c r="CB11" i="2"/>
  <c r="CB12" i="2" s="1"/>
  <c r="BZ26" i="3"/>
  <c r="BZ27" i="3" s="1"/>
  <c r="BZ35" i="3" l="1"/>
  <c r="BZ36" i="3" s="1"/>
  <c r="BZ37" i="3" s="1"/>
  <c r="CB20" i="2"/>
  <c r="CB21" i="2" s="1"/>
  <c r="CB22" i="2" s="1"/>
  <c r="BY58" i="3"/>
  <c r="BY59" i="3" s="1"/>
  <c r="BY60" i="3" s="1"/>
  <c r="BY51" i="3"/>
  <c r="BY52" i="3" s="1"/>
  <c r="BZ45" i="3"/>
  <c r="CB13" i="2"/>
  <c r="CB14" i="2" s="1"/>
  <c r="CC7" i="2"/>
  <c r="CB30" i="2" l="1"/>
  <c r="CB31" i="2" s="1"/>
  <c r="CB32" i="2" s="1"/>
  <c r="BY68" i="3"/>
  <c r="BY69" i="3" s="1"/>
  <c r="BY70" i="3" s="1"/>
  <c r="BY71" i="3" s="1"/>
  <c r="BY72" i="3" s="1"/>
  <c r="CC8" i="2"/>
  <c r="CC9" i="2" s="1"/>
  <c r="BY61" i="3"/>
  <c r="BY62" i="3" s="1"/>
  <c r="BZ55" i="3"/>
  <c r="BZ46" i="3"/>
  <c r="BZ47" i="3" s="1"/>
  <c r="CB23" i="2"/>
  <c r="CB24" i="2" s="1"/>
  <c r="CC17" i="2"/>
  <c r="CB40" i="2" l="1"/>
  <c r="CB41" i="2" s="1"/>
  <c r="CB42" i="2" s="1"/>
  <c r="BZ65" i="3"/>
  <c r="BZ66" i="3" s="1"/>
  <c r="BZ67" i="3" s="1"/>
  <c r="CC18" i="2"/>
  <c r="CC19" i="2" s="1"/>
  <c r="CB33" i="2"/>
  <c r="CB34" i="2" s="1"/>
  <c r="CC27" i="2"/>
  <c r="BZ56" i="3"/>
  <c r="BZ57" i="3" s="1"/>
  <c r="BZ8" i="3" l="1"/>
  <c r="BZ9" i="3" s="1"/>
  <c r="BZ10" i="3" s="1"/>
  <c r="CC28" i="2"/>
  <c r="CC29" i="2" s="1"/>
  <c r="CC37" i="2"/>
  <c r="CB43" i="2"/>
  <c r="CB44" i="2" s="1"/>
  <c r="CB50" i="2"/>
  <c r="BZ18" i="3" l="1"/>
  <c r="BZ19" i="3" s="1"/>
  <c r="BZ20" i="3" s="1"/>
  <c r="CB51" i="2"/>
  <c r="CB52" i="2" s="1"/>
  <c r="BZ11" i="3"/>
  <c r="BZ12" i="3" s="1"/>
  <c r="CA5" i="3"/>
  <c r="CC38" i="2"/>
  <c r="CC39" i="2" s="1"/>
  <c r="CB60" i="2" l="1"/>
  <c r="CB61" i="2" s="1"/>
  <c r="CB62" i="2" s="1"/>
  <c r="BZ28" i="3"/>
  <c r="BZ29" i="3" s="1"/>
  <c r="BZ30" i="3" s="1"/>
  <c r="CB53" i="2"/>
  <c r="CB54" i="2" s="1"/>
  <c r="CC47" i="2"/>
  <c r="BZ21" i="3"/>
  <c r="BZ22" i="3" s="1"/>
  <c r="CA15" i="3"/>
  <c r="CA6" i="3"/>
  <c r="CA7" i="3" s="1"/>
  <c r="CB63" i="2" l="1"/>
  <c r="CB64" i="2" s="1"/>
  <c r="CC57" i="2"/>
  <c r="BZ31" i="3"/>
  <c r="BZ32" i="3" s="1"/>
  <c r="CA25" i="3"/>
  <c r="CA16" i="3"/>
  <c r="CA17" i="3" s="1"/>
  <c r="CC48" i="2"/>
  <c r="CC49" i="2" s="1"/>
  <c r="CB70" i="2"/>
  <c r="CB71" i="2" s="1"/>
  <c r="CB72" i="2" s="1"/>
  <c r="BZ38" i="3"/>
  <c r="CC58" i="2" l="1"/>
  <c r="CC59" i="2" s="1"/>
  <c r="CC67" i="2"/>
  <c r="CB73" i="2"/>
  <c r="CB74" i="2" s="1"/>
  <c r="CA26" i="3"/>
  <c r="CA27" i="3" s="1"/>
  <c r="BZ39" i="3"/>
  <c r="BZ40" i="3" s="1"/>
  <c r="BZ48" i="3" l="1"/>
  <c r="BZ49" i="3" s="1"/>
  <c r="BZ50" i="3" s="1"/>
  <c r="CC68" i="2"/>
  <c r="CC69" i="2" s="1"/>
  <c r="CC10" i="2"/>
  <c r="BZ41" i="3"/>
  <c r="BZ42" i="3" s="1"/>
  <c r="CA35" i="3"/>
  <c r="BZ58" i="3" l="1"/>
  <c r="BZ59" i="3" s="1"/>
  <c r="BZ51" i="3"/>
  <c r="BZ52" i="3" s="1"/>
  <c r="CA45" i="3"/>
  <c r="CA36" i="3"/>
  <c r="CA37" i="3" s="1"/>
  <c r="CC11" i="2"/>
  <c r="CC12" i="2" s="1"/>
  <c r="CC20" i="2" l="1"/>
  <c r="CC21" i="2" s="1"/>
  <c r="CC22" i="2" s="1"/>
  <c r="BZ60" i="3"/>
  <c r="CA55" i="3" s="1"/>
  <c r="BZ68" i="3"/>
  <c r="BZ69" i="3" s="1"/>
  <c r="BZ70" i="3" s="1"/>
  <c r="CA65" i="3" s="1"/>
  <c r="CA46" i="3"/>
  <c r="CA47" i="3" s="1"/>
  <c r="CC13" i="2"/>
  <c r="CC14" i="2" s="1"/>
  <c r="CD7" i="2"/>
  <c r="BZ61" i="3" l="1"/>
  <c r="BZ62" i="3" s="1"/>
  <c r="BZ71" i="3"/>
  <c r="BZ72" i="3" s="1"/>
  <c r="CC23" i="2"/>
  <c r="CC24" i="2" s="1"/>
  <c r="CD17" i="2"/>
  <c r="CD8" i="2"/>
  <c r="CD9" i="2" s="1"/>
  <c r="CA66" i="3"/>
  <c r="CA67" i="3" s="1"/>
  <c r="CA8" i="3"/>
  <c r="CA56" i="3"/>
  <c r="CA57" i="3" s="1"/>
  <c r="CC30" i="2"/>
  <c r="CC31" i="2" l="1"/>
  <c r="CC32" i="2" s="1"/>
  <c r="CA9" i="3"/>
  <c r="CA10" i="3" s="1"/>
  <c r="CD18" i="2"/>
  <c r="CD19" i="2" s="1"/>
  <c r="CA18" i="3" l="1"/>
  <c r="CA19" i="3" s="1"/>
  <c r="CA20" i="3" s="1"/>
  <c r="CC40" i="2"/>
  <c r="CB5" i="3"/>
  <c r="CA11" i="3"/>
  <c r="CA12" i="3" s="1"/>
  <c r="CC33" i="2"/>
  <c r="CC34" i="2" s="1"/>
  <c r="CD27" i="2"/>
  <c r="CC41" i="2" l="1"/>
  <c r="CC42" i="2" s="1"/>
  <c r="CB6" i="3"/>
  <c r="CB7" i="3" s="1"/>
  <c r="CD28" i="2"/>
  <c r="CD29" i="2" s="1"/>
  <c r="CA28" i="3"/>
  <c r="CA21" i="3"/>
  <c r="CA22" i="3" s="1"/>
  <c r="CB15" i="3"/>
  <c r="CC50" i="2" l="1"/>
  <c r="CC51" i="2" s="1"/>
  <c r="CC52" i="2" s="1"/>
  <c r="CB16" i="3"/>
  <c r="CB17" i="3" s="1"/>
  <c r="CC43" i="2"/>
  <c r="CC44" i="2" s="1"/>
  <c r="CD37" i="2"/>
  <c r="CA29" i="3"/>
  <c r="CA30" i="3" s="1"/>
  <c r="CA38" i="3" l="1"/>
  <c r="CA39" i="3" s="1"/>
  <c r="CA40" i="3" s="1"/>
  <c r="CC53" i="2"/>
  <c r="CC54" i="2" s="1"/>
  <c r="CD47" i="2"/>
  <c r="CA31" i="3"/>
  <c r="CA32" i="3" s="1"/>
  <c r="CB25" i="3"/>
  <c r="CC60" i="2"/>
  <c r="CD38" i="2"/>
  <c r="CD39" i="2" s="1"/>
  <c r="CA41" i="3" l="1"/>
  <c r="CA42" i="3" s="1"/>
  <c r="CB35" i="3"/>
  <c r="CD48" i="2"/>
  <c r="CD49" i="2" s="1"/>
  <c r="CC61" i="2"/>
  <c r="CC62" i="2" s="1"/>
  <c r="CB26" i="3"/>
  <c r="CB27" i="3" s="1"/>
  <c r="CA48" i="3"/>
  <c r="CC70" i="2" l="1"/>
  <c r="CC71" i="2" s="1"/>
  <c r="CC72" i="2" s="1"/>
  <c r="CC73" i="2" s="1"/>
  <c r="CC74" i="2" s="1"/>
  <c r="CA49" i="3"/>
  <c r="CA50" i="3" s="1"/>
  <c r="CC63" i="2"/>
  <c r="CC64" i="2" s="1"/>
  <c r="CD57" i="2"/>
  <c r="CB36" i="3"/>
  <c r="CB37" i="3" s="1"/>
  <c r="CD67" i="2" l="1"/>
  <c r="CD10" i="2" s="1"/>
  <c r="CA58" i="3"/>
  <c r="CA59" i="3" s="1"/>
  <c r="CA60" i="3" s="1"/>
  <c r="CD58" i="2"/>
  <c r="CD59" i="2" s="1"/>
  <c r="CA51" i="3"/>
  <c r="CA52" i="3" s="1"/>
  <c r="CB45" i="3"/>
  <c r="CD68" i="2" l="1"/>
  <c r="CD69" i="2" s="1"/>
  <c r="CA68" i="3"/>
  <c r="CA69" i="3" s="1"/>
  <c r="CA70" i="3" s="1"/>
  <c r="CA71" i="3" s="1"/>
  <c r="CA72" i="3" s="1"/>
  <c r="CB46" i="3"/>
  <c r="CB47" i="3" s="1"/>
  <c r="CD11" i="2"/>
  <c r="CD12" i="2" s="1"/>
  <c r="CA61" i="3"/>
  <c r="CA62" i="3" s="1"/>
  <c r="CB55" i="3"/>
  <c r="CB65" i="3" l="1"/>
  <c r="CB66" i="3" s="1"/>
  <c r="CB67" i="3" s="1"/>
  <c r="CD20" i="2"/>
  <c r="CB56" i="3"/>
  <c r="CB57" i="3" s="1"/>
  <c r="CD13" i="2"/>
  <c r="CD14" i="2" s="1"/>
  <c r="CE7" i="2"/>
  <c r="CB8" i="3" l="1"/>
  <c r="CB9" i="3" s="1"/>
  <c r="CB10" i="3" s="1"/>
  <c r="CD21" i="2"/>
  <c r="CD22" i="2" s="1"/>
  <c r="CD23" i="2" s="1"/>
  <c r="CD24" i="2" s="1"/>
  <c r="CE8" i="2"/>
  <c r="CE9" i="2" s="1"/>
  <c r="CB18" i="3" l="1"/>
  <c r="CB19" i="3" s="1"/>
  <c r="CB20" i="3" s="1"/>
  <c r="CD30" i="2"/>
  <c r="CE17" i="2"/>
  <c r="CE18" i="2" s="1"/>
  <c r="CE19" i="2" s="1"/>
  <c r="CC5" i="3"/>
  <c r="CB11" i="3"/>
  <c r="CB12" i="3" s="1"/>
  <c r="CB28" i="3" l="1"/>
  <c r="CB29" i="3" s="1"/>
  <c r="CB30" i="3" s="1"/>
  <c r="CD31" i="2"/>
  <c r="CD32" i="2" s="1"/>
  <c r="CB21" i="3"/>
  <c r="CB22" i="3" s="1"/>
  <c r="CC15" i="3"/>
  <c r="CC6" i="3"/>
  <c r="CC7" i="3" s="1"/>
  <c r="CD40" i="2" l="1"/>
  <c r="CD41" i="2" s="1"/>
  <c r="CB38" i="3"/>
  <c r="CB39" i="3" s="1"/>
  <c r="CD33" i="2"/>
  <c r="CD34" i="2" s="1"/>
  <c r="CE27" i="2"/>
  <c r="CC16" i="3"/>
  <c r="CC17" i="3" s="1"/>
  <c r="CB31" i="3"/>
  <c r="CB32" i="3" s="1"/>
  <c r="CC25" i="3"/>
  <c r="CB40" i="3" l="1"/>
  <c r="CB41" i="3" s="1"/>
  <c r="CB42" i="3" s="1"/>
  <c r="CB48" i="3"/>
  <c r="CB49" i="3" s="1"/>
  <c r="CB50" i="3" s="1"/>
  <c r="CD42" i="2"/>
  <c r="CE37" i="2" s="1"/>
  <c r="CD50" i="2"/>
  <c r="CE28" i="2"/>
  <c r="CE29" i="2" s="1"/>
  <c r="CC26" i="3"/>
  <c r="CC27" i="3" s="1"/>
  <c r="CC35" i="3" l="1"/>
  <c r="CC36" i="3" s="1"/>
  <c r="CC37" i="3" s="1"/>
  <c r="CD43" i="2"/>
  <c r="CD44" i="2" s="1"/>
  <c r="CD51" i="2"/>
  <c r="CD52" i="2" s="1"/>
  <c r="CD53" i="2" s="1"/>
  <c r="CD54" i="2" s="1"/>
  <c r="CB58" i="3"/>
  <c r="CB59" i="3" s="1"/>
  <c r="CB60" i="3" s="1"/>
  <c r="CE38" i="2"/>
  <c r="CE39" i="2" s="1"/>
  <c r="CB51" i="3"/>
  <c r="CB52" i="3" s="1"/>
  <c r="CC45" i="3"/>
  <c r="CE47" i="2" l="1"/>
  <c r="CE48" i="2" s="1"/>
  <c r="CE49" i="2" s="1"/>
  <c r="CD60" i="2"/>
  <c r="CB68" i="3"/>
  <c r="CB69" i="3" s="1"/>
  <c r="CB70" i="3" s="1"/>
  <c r="CC65" i="3" s="1"/>
  <c r="CB61" i="3"/>
  <c r="CB62" i="3" s="1"/>
  <c r="CC55" i="3"/>
  <c r="CC46" i="3"/>
  <c r="CC47" i="3" s="1"/>
  <c r="CB71" i="3" l="1"/>
  <c r="CB72" i="3" s="1"/>
  <c r="CD61" i="2"/>
  <c r="CD62" i="2" s="1"/>
  <c r="CC56" i="3"/>
  <c r="CC57" i="3" s="1"/>
  <c r="CC66" i="3"/>
  <c r="CC67" i="3" s="1"/>
  <c r="CC8" i="3"/>
  <c r="CD70" i="2" l="1"/>
  <c r="CD71" i="2" s="1"/>
  <c r="CD72" i="2" s="1"/>
  <c r="CD73" i="2" s="1"/>
  <c r="CD74" i="2" s="1"/>
  <c r="CD63" i="2"/>
  <c r="CD64" i="2" s="1"/>
  <c r="CE57" i="2"/>
  <c r="CE58" i="2" s="1"/>
  <c r="CE59" i="2" s="1"/>
  <c r="CC9" i="3"/>
  <c r="CC10" i="3" s="1"/>
  <c r="CE67" i="2" l="1"/>
  <c r="CE68" i="2" s="1"/>
  <c r="CE69" i="2" s="1"/>
  <c r="CC11" i="3"/>
  <c r="CC12" i="3" s="1"/>
  <c r="CD5" i="3"/>
  <c r="CC18" i="3"/>
  <c r="CE10" i="2" l="1"/>
  <c r="CE11" i="2" s="1"/>
  <c r="CE12" i="2" s="1"/>
  <c r="CF7" i="2" s="1"/>
  <c r="CF8" i="2" s="1"/>
  <c r="CF9" i="2" s="1"/>
  <c r="CC19" i="3"/>
  <c r="CC20" i="3" s="1"/>
  <c r="CD6" i="3"/>
  <c r="CD7" i="3" s="1"/>
  <c r="CE20" i="2" l="1"/>
  <c r="CE21" i="2" s="1"/>
  <c r="CE22" i="2" s="1"/>
  <c r="CE23" i="2" s="1"/>
  <c r="CE24" i="2" s="1"/>
  <c r="CE13" i="2"/>
  <c r="CE14" i="2" s="1"/>
  <c r="CC28" i="3"/>
  <c r="CC21" i="3"/>
  <c r="CC22" i="3" s="1"/>
  <c r="CD15" i="3"/>
  <c r="CF17" i="2" l="1"/>
  <c r="CF18" i="2" s="1"/>
  <c r="CF19" i="2" s="1"/>
  <c r="CE30" i="2"/>
  <c r="CE31" i="2" s="1"/>
  <c r="CE32" i="2" s="1"/>
  <c r="CE33" i="2" s="1"/>
  <c r="CE34" i="2" s="1"/>
  <c r="CC29" i="3"/>
  <c r="CC30" i="3" s="1"/>
  <c r="CC31" i="3" s="1"/>
  <c r="CC32" i="3" s="1"/>
  <c r="CD16" i="3"/>
  <c r="CD17" i="3" s="1"/>
  <c r="CE40" i="2" l="1"/>
  <c r="CE41" i="2" s="1"/>
  <c r="CE42" i="2" s="1"/>
  <c r="CF27" i="2"/>
  <c r="CF28" i="2" s="1"/>
  <c r="CF29" i="2" s="1"/>
  <c r="CD25" i="3"/>
  <c r="CD26" i="3" s="1"/>
  <c r="CD27" i="3" s="1"/>
  <c r="CC38" i="3"/>
  <c r="CC39" i="3" s="1"/>
  <c r="CC40" i="3" s="1"/>
  <c r="CD35" i="3" s="1"/>
  <c r="CE50" i="2" l="1"/>
  <c r="CE51" i="2" s="1"/>
  <c r="CE52" i="2" s="1"/>
  <c r="CC41" i="3"/>
  <c r="CC42" i="3" s="1"/>
  <c r="CF37" i="2"/>
  <c r="CF38" i="2" s="1"/>
  <c r="CF39" i="2" s="1"/>
  <c r="CE43" i="2"/>
  <c r="CE44" i="2" s="1"/>
  <c r="CC48" i="3"/>
  <c r="CC49" i="3" s="1"/>
  <c r="CC50" i="3" s="1"/>
  <c r="CD36" i="3"/>
  <c r="CD37" i="3" s="1"/>
  <c r="CE60" i="2" l="1"/>
  <c r="CE53" i="2"/>
  <c r="CE54" i="2" s="1"/>
  <c r="CF47" i="2"/>
  <c r="CF48" i="2" s="1"/>
  <c r="CF49" i="2" s="1"/>
  <c r="CC58" i="3"/>
  <c r="CC51" i="3"/>
  <c r="CC52" i="3" s="1"/>
  <c r="CD45" i="3"/>
  <c r="CE61" i="2" l="1"/>
  <c r="CE62" i="2" s="1"/>
  <c r="CD46" i="3"/>
  <c r="CD47" i="3" s="1"/>
  <c r="CC59" i="3"/>
  <c r="CC60" i="3" s="1"/>
  <c r="CE70" i="2" l="1"/>
  <c r="CE71" i="2" s="1"/>
  <c r="CE72" i="2" s="1"/>
  <c r="CF67" i="2" s="1"/>
  <c r="CE63" i="2"/>
  <c r="CE64" i="2" s="1"/>
  <c r="CF57" i="2"/>
  <c r="CF58" i="2" s="1"/>
  <c r="CF59" i="2" s="1"/>
  <c r="CC68" i="3"/>
  <c r="CC69" i="3" s="1"/>
  <c r="CC70" i="3" s="1"/>
  <c r="CD65" i="3" s="1"/>
  <c r="CC61" i="3"/>
  <c r="CC62" i="3" s="1"/>
  <c r="CD55" i="3"/>
  <c r="CE73" i="2" l="1"/>
  <c r="CE74" i="2" s="1"/>
  <c r="CF10" i="2"/>
  <c r="CF68" i="2"/>
  <c r="CF69" i="2" s="1"/>
  <c r="CC71" i="3"/>
  <c r="CC72" i="3" s="1"/>
  <c r="CD8" i="3"/>
  <c r="CD66" i="3"/>
  <c r="CD67" i="3" s="1"/>
  <c r="CD56" i="3"/>
  <c r="CD57" i="3" s="1"/>
  <c r="CF11" i="2" l="1"/>
  <c r="CF12" i="2" s="1"/>
  <c r="CD9" i="3"/>
  <c r="CD10" i="3" s="1"/>
  <c r="CF20" i="2" l="1"/>
  <c r="CF21" i="2" s="1"/>
  <c r="CF22" i="2" s="1"/>
  <c r="CF13" i="2"/>
  <c r="CF14" i="2" s="1"/>
  <c r="CG7" i="2"/>
  <c r="CG8" i="2" s="1"/>
  <c r="CG9" i="2" s="1"/>
  <c r="CD18" i="3"/>
  <c r="CD19" i="3" s="1"/>
  <c r="CD11" i="3"/>
  <c r="CD12" i="3" s="1"/>
  <c r="CE5" i="3"/>
  <c r="CF30" i="2" l="1"/>
  <c r="CF23" i="2"/>
  <c r="CF24" i="2" s="1"/>
  <c r="CG17" i="2"/>
  <c r="CG18" i="2" s="1"/>
  <c r="CG19" i="2" s="1"/>
  <c r="CD20" i="3"/>
  <c r="CE15" i="3" s="1"/>
  <c r="CD28" i="3"/>
  <c r="CD29" i="3" s="1"/>
  <c r="CD30" i="3" s="1"/>
  <c r="CE6" i="3"/>
  <c r="CE7" i="3" s="1"/>
  <c r="CD21" i="3" l="1"/>
  <c r="CD22" i="3" s="1"/>
  <c r="CF31" i="2"/>
  <c r="CF32" i="2" s="1"/>
  <c r="CD38" i="3"/>
  <c r="CD39" i="3" s="1"/>
  <c r="CD40" i="3" s="1"/>
  <c r="CE16" i="3"/>
  <c r="CE17" i="3" s="1"/>
  <c r="CD31" i="3"/>
  <c r="CD32" i="3" s="1"/>
  <c r="CE25" i="3"/>
  <c r="CF40" i="2" l="1"/>
  <c r="CF41" i="2" s="1"/>
  <c r="CF33" i="2"/>
  <c r="CF34" i="2" s="1"/>
  <c r="CG27" i="2"/>
  <c r="CG28" i="2" s="1"/>
  <c r="CG29" i="2" s="1"/>
  <c r="CD48" i="3"/>
  <c r="CD49" i="3" s="1"/>
  <c r="CD41" i="3"/>
  <c r="CD42" i="3" s="1"/>
  <c r="CE35" i="3"/>
  <c r="CE26" i="3"/>
  <c r="CE27" i="3" s="1"/>
  <c r="CF42" i="2" l="1"/>
  <c r="CG37" i="2" s="1"/>
  <c r="CG38" i="2" s="1"/>
  <c r="CG39" i="2" s="1"/>
  <c r="CF50" i="2"/>
  <c r="CF51" i="2" s="1"/>
  <c r="CD50" i="3"/>
  <c r="CD51" i="3" s="1"/>
  <c r="CD52" i="3" s="1"/>
  <c r="CD58" i="3"/>
  <c r="CD59" i="3" s="1"/>
  <c r="CD60" i="3" s="1"/>
  <c r="CE36" i="3"/>
  <c r="CE37" i="3" s="1"/>
  <c r="CF43" i="2" l="1"/>
  <c r="CF44" i="2" s="1"/>
  <c r="CF52" i="2"/>
  <c r="CG47" i="2" s="1"/>
  <c r="CG48" i="2" s="1"/>
  <c r="CG49" i="2" s="1"/>
  <c r="CF60" i="2"/>
  <c r="CF61" i="2" s="1"/>
  <c r="CF62" i="2" s="1"/>
  <c r="CE45" i="3"/>
  <c r="CE46" i="3" s="1"/>
  <c r="CE47" i="3" s="1"/>
  <c r="CD68" i="3"/>
  <c r="CD69" i="3" s="1"/>
  <c r="CD70" i="3" s="1"/>
  <c r="CE65" i="3" s="1"/>
  <c r="CD61" i="3"/>
  <c r="CD62" i="3" s="1"/>
  <c r="CE55" i="3"/>
  <c r="CF53" i="2" l="1"/>
  <c r="CF54" i="2" s="1"/>
  <c r="CF70" i="2"/>
  <c r="CF71" i="2" s="1"/>
  <c r="CF72" i="2" s="1"/>
  <c r="CG67" i="2" s="1"/>
  <c r="CF63" i="2"/>
  <c r="CF64" i="2" s="1"/>
  <c r="CG57" i="2"/>
  <c r="CG58" i="2" s="1"/>
  <c r="CG59" i="2" s="1"/>
  <c r="CD71" i="3"/>
  <c r="CD72" i="3" s="1"/>
  <c r="CE8" i="3"/>
  <c r="CE66" i="3"/>
  <c r="CE67" i="3" s="1"/>
  <c r="CE56" i="3"/>
  <c r="CE57" i="3" s="1"/>
  <c r="CF73" i="2" l="1"/>
  <c r="CF74" i="2" s="1"/>
  <c r="CG10" i="2"/>
  <c r="CG68" i="2"/>
  <c r="CG69" i="2" s="1"/>
  <c r="CE9" i="3"/>
  <c r="CE10" i="3" s="1"/>
  <c r="CG11" i="2" l="1"/>
  <c r="CG12" i="2" s="1"/>
  <c r="CE18" i="3"/>
  <c r="CE19" i="3" s="1"/>
  <c r="CF5" i="3"/>
  <c r="CE11" i="3"/>
  <c r="CE12" i="3" s="1"/>
  <c r="CG20" i="2" l="1"/>
  <c r="CG21" i="2" s="1"/>
  <c r="CG13" i="2"/>
  <c r="CG14" i="2" s="1"/>
  <c r="CH7" i="2"/>
  <c r="CH8" i="2" s="1"/>
  <c r="CH9" i="2" s="1"/>
  <c r="CE20" i="3"/>
  <c r="CF15" i="3" s="1"/>
  <c r="CE28" i="3"/>
  <c r="CE29" i="3" s="1"/>
  <c r="CF6" i="3"/>
  <c r="CF7" i="3" s="1"/>
  <c r="CG22" i="2" l="1"/>
  <c r="CH17" i="2" s="1"/>
  <c r="CH18" i="2" s="1"/>
  <c r="CH19" i="2" s="1"/>
  <c r="CG30" i="2"/>
  <c r="CG31" i="2" s="1"/>
  <c r="CG32" i="2" s="1"/>
  <c r="CE21" i="3"/>
  <c r="CE22" i="3" s="1"/>
  <c r="CE30" i="3"/>
  <c r="CE31" i="3" s="1"/>
  <c r="CE32" i="3" s="1"/>
  <c r="CE38" i="3"/>
  <c r="CF16" i="3"/>
  <c r="CF17" i="3" s="1"/>
  <c r="CG23" i="2" l="1"/>
  <c r="CG24" i="2" s="1"/>
  <c r="CG40" i="2"/>
  <c r="CG41" i="2" s="1"/>
  <c r="CG42" i="2" s="1"/>
  <c r="CG43" i="2" s="1"/>
  <c r="CG44" i="2" s="1"/>
  <c r="CG33" i="2"/>
  <c r="CG34" i="2" s="1"/>
  <c r="CH27" i="2"/>
  <c r="CH28" i="2" s="1"/>
  <c r="CH29" i="2" s="1"/>
  <c r="CF25" i="3"/>
  <c r="CF26" i="3" s="1"/>
  <c r="CF27" i="3" s="1"/>
  <c r="CE39" i="3"/>
  <c r="CE40" i="3" s="1"/>
  <c r="CE41" i="3" s="1"/>
  <c r="CE42" i="3" s="1"/>
  <c r="CH37" i="2" l="1"/>
  <c r="CG50" i="2"/>
  <c r="CG51" i="2" s="1"/>
  <c r="CG52" i="2" s="1"/>
  <c r="CG53" i="2" s="1"/>
  <c r="CG54" i="2" s="1"/>
  <c r="CF35" i="3"/>
  <c r="CF36" i="3" s="1"/>
  <c r="CF37" i="3" s="1"/>
  <c r="CE48" i="3"/>
  <c r="CG60" i="2" l="1"/>
  <c r="CG61" i="2" s="1"/>
  <c r="CG62" i="2" s="1"/>
  <c r="CG63" i="2" s="1"/>
  <c r="CG64" i="2" s="1"/>
  <c r="CH47" i="2"/>
  <c r="CH48" i="2" s="1"/>
  <c r="CH49" i="2" s="1"/>
  <c r="CH38" i="2"/>
  <c r="CH39" i="2" s="1"/>
  <c r="CE49" i="3"/>
  <c r="CE50" i="3" s="1"/>
  <c r="CH57" i="2" l="1"/>
  <c r="CH58" i="2" s="1"/>
  <c r="CH59" i="2" s="1"/>
  <c r="CG70" i="2"/>
  <c r="CG71" i="2" s="1"/>
  <c r="CG72" i="2" s="1"/>
  <c r="CH67" i="2" s="1"/>
  <c r="CH68" i="2" s="1"/>
  <c r="CH69" i="2" s="1"/>
  <c r="CE58" i="3"/>
  <c r="CE59" i="3" s="1"/>
  <c r="CE60" i="3" s="1"/>
  <c r="CE61" i="3" s="1"/>
  <c r="CE62" i="3" s="1"/>
  <c r="CE51" i="3"/>
  <c r="CE52" i="3" s="1"/>
  <c r="CF45" i="3"/>
  <c r="CF46" i="3" s="1"/>
  <c r="CF47" i="3" s="1"/>
  <c r="CH10" i="2" l="1"/>
  <c r="CH11" i="2" s="1"/>
  <c r="CH12" i="2" s="1"/>
  <c r="CH13" i="2" s="1"/>
  <c r="CH14" i="2" s="1"/>
  <c r="CG73" i="2"/>
  <c r="CG74" i="2" s="1"/>
  <c r="CF55" i="3"/>
  <c r="CF56" i="3" s="1"/>
  <c r="CF57" i="3" s="1"/>
  <c r="CE68" i="3"/>
  <c r="CE69" i="3" s="1"/>
  <c r="CE70" i="3" s="1"/>
  <c r="CE71" i="3" s="1"/>
  <c r="CE72" i="3" s="1"/>
  <c r="CI7" i="2" l="1"/>
  <c r="CI8" i="2" s="1"/>
  <c r="CI9" i="2" s="1"/>
  <c r="CH20" i="2"/>
  <c r="CH21" i="2" s="1"/>
  <c r="CH22" i="2" s="1"/>
  <c r="CI17" i="2" s="1"/>
  <c r="CF65" i="3"/>
  <c r="CH23" i="2" l="1"/>
  <c r="CH24" i="2" s="1"/>
  <c r="CH30" i="2"/>
  <c r="CH31" i="2" s="1"/>
  <c r="CH32" i="2" s="1"/>
  <c r="CH33" i="2" s="1"/>
  <c r="CH34" i="2" s="1"/>
  <c r="CF8" i="3"/>
  <c r="CF9" i="3" s="1"/>
  <c r="CF10" i="3" s="1"/>
  <c r="CG5" i="3" s="1"/>
  <c r="CF66" i="3"/>
  <c r="CF67" i="3" s="1"/>
  <c r="CI18" i="2"/>
  <c r="CI19" i="2" s="1"/>
  <c r="CI27" i="2" l="1"/>
  <c r="CI28" i="2" s="1"/>
  <c r="CI29" i="2" s="1"/>
  <c r="CH40" i="2"/>
  <c r="CH41" i="2" s="1"/>
  <c r="CH42" i="2" s="1"/>
  <c r="CI37" i="2" s="1"/>
  <c r="CF11" i="3"/>
  <c r="CF12" i="3" s="1"/>
  <c r="CF18" i="3"/>
  <c r="CF19" i="3" s="1"/>
  <c r="CF20" i="3" s="1"/>
  <c r="CG6" i="3"/>
  <c r="CG7" i="3" s="1"/>
  <c r="CH43" i="2" l="1"/>
  <c r="CH44" i="2" s="1"/>
  <c r="CH50" i="2"/>
  <c r="CH51" i="2" s="1"/>
  <c r="CH60" i="2" s="1"/>
  <c r="CH61" i="2" s="1"/>
  <c r="CH62" i="2" s="1"/>
  <c r="CF28" i="3"/>
  <c r="CF29" i="3" s="1"/>
  <c r="CF30" i="3" s="1"/>
  <c r="CF21" i="3"/>
  <c r="CF22" i="3" s="1"/>
  <c r="CG15" i="3"/>
  <c r="CG16" i="3" s="1"/>
  <c r="CG17" i="3" s="1"/>
  <c r="CI38" i="2"/>
  <c r="CI39" i="2" s="1"/>
  <c r="CF38" i="3" l="1"/>
  <c r="CF39" i="3" s="1"/>
  <c r="CF40" i="3" s="1"/>
  <c r="CF41" i="3" s="1"/>
  <c r="CF42" i="3" s="1"/>
  <c r="CF31" i="3"/>
  <c r="CF32" i="3" s="1"/>
  <c r="CG25" i="3"/>
  <c r="CG26" i="3" s="1"/>
  <c r="CG27" i="3" s="1"/>
  <c r="CH52" i="2"/>
  <c r="CI47" i="2" s="1"/>
  <c r="CI48" i="2" s="1"/>
  <c r="CI49" i="2" s="1"/>
  <c r="CH63" i="2"/>
  <c r="CH64" i="2" s="1"/>
  <c r="CI57" i="2"/>
  <c r="CH70" i="2"/>
  <c r="CH71" i="2" s="1"/>
  <c r="CH72" i="2" s="1"/>
  <c r="CF48" i="3" l="1"/>
  <c r="CF49" i="3" s="1"/>
  <c r="CF50" i="3" s="1"/>
  <c r="CG45" i="3" s="1"/>
  <c r="CG35" i="3"/>
  <c r="CG36" i="3" s="1"/>
  <c r="CG37" i="3" s="1"/>
  <c r="CH53" i="2"/>
  <c r="CH54" i="2" s="1"/>
  <c r="CI58" i="2"/>
  <c r="CI59" i="2" s="1"/>
  <c r="CH73" i="2"/>
  <c r="CH74" i="2" s="1"/>
  <c r="CI67" i="2"/>
  <c r="CF51" i="3" l="1"/>
  <c r="CF52" i="3" s="1"/>
  <c r="CF58" i="3"/>
  <c r="CF59" i="3" s="1"/>
  <c r="CF60" i="3" s="1"/>
  <c r="CF61" i="3" s="1"/>
  <c r="CF62" i="3" s="1"/>
  <c r="CI68" i="2"/>
  <c r="CI69" i="2" s="1"/>
  <c r="CI10" i="2"/>
  <c r="CG46" i="3"/>
  <c r="CG47" i="3" s="1"/>
  <c r="CG55" i="3" l="1"/>
  <c r="CG56" i="3" s="1"/>
  <c r="CG57" i="3" s="1"/>
  <c r="CF68" i="3"/>
  <c r="CF69" i="3" s="1"/>
  <c r="CF70" i="3" s="1"/>
  <c r="CF71" i="3" s="1"/>
  <c r="CF72" i="3" s="1"/>
  <c r="CI11" i="2"/>
  <c r="CI12" i="2" s="1"/>
  <c r="CG65" i="3" l="1"/>
  <c r="CG8" i="3" s="1"/>
  <c r="CG9" i="3" s="1"/>
  <c r="CG10" i="3" s="1"/>
  <c r="CJ7" i="2"/>
  <c r="CI13" i="2"/>
  <c r="CI14" i="2" s="1"/>
  <c r="CI20" i="2"/>
  <c r="CG66" i="3" l="1"/>
  <c r="CG67" i="3" s="1"/>
  <c r="CI21" i="2"/>
  <c r="CI22" i="2" s="1"/>
  <c r="CG11" i="3"/>
  <c r="CG12" i="3" s="1"/>
  <c r="CH5" i="3"/>
  <c r="CJ8" i="2"/>
  <c r="CJ9" i="2" s="1"/>
  <c r="CG18" i="3"/>
  <c r="CI30" i="2" l="1"/>
  <c r="CI31" i="2" s="1"/>
  <c r="CI32" i="2" s="1"/>
  <c r="CH6" i="3"/>
  <c r="CH7" i="3" s="1"/>
  <c r="CG19" i="3"/>
  <c r="CG20" i="3" s="1"/>
  <c r="CI23" i="2"/>
  <c r="CI24" i="2" s="1"/>
  <c r="CJ17" i="2"/>
  <c r="CI40" i="2" l="1"/>
  <c r="CI41" i="2" s="1"/>
  <c r="CI42" i="2" s="1"/>
  <c r="CG28" i="3"/>
  <c r="CG29" i="3" s="1"/>
  <c r="CG30" i="3" s="1"/>
  <c r="CI33" i="2"/>
  <c r="CI34" i="2" s="1"/>
  <c r="CJ27" i="2"/>
  <c r="CJ18" i="2"/>
  <c r="CJ19" i="2" s="1"/>
  <c r="CG21" i="3"/>
  <c r="CG22" i="3" s="1"/>
  <c r="CH15" i="3"/>
  <c r="CI50" i="2" l="1"/>
  <c r="CI51" i="2" s="1"/>
  <c r="CI52" i="2" s="1"/>
  <c r="CG38" i="3"/>
  <c r="CG39" i="3" s="1"/>
  <c r="CG40" i="3" s="1"/>
  <c r="CH16" i="3"/>
  <c r="CH17" i="3" s="1"/>
  <c r="CG31" i="3"/>
  <c r="CG32" i="3" s="1"/>
  <c r="CH25" i="3"/>
  <c r="CJ37" i="2"/>
  <c r="CI43" i="2"/>
  <c r="CI44" i="2" s="1"/>
  <c r="CJ28" i="2"/>
  <c r="CJ29" i="2" s="1"/>
  <c r="CI60" i="2" l="1"/>
  <c r="CI61" i="2" s="1"/>
  <c r="CI62" i="2" s="1"/>
  <c r="CG41" i="3"/>
  <c r="CG42" i="3" s="1"/>
  <c r="CH35" i="3"/>
  <c r="CI53" i="2"/>
  <c r="CI54" i="2" s="1"/>
  <c r="CJ47" i="2"/>
  <c r="CJ38" i="2"/>
  <c r="CJ39" i="2" s="1"/>
  <c r="CH26" i="3"/>
  <c r="CH27" i="3" s="1"/>
  <c r="CG48" i="3"/>
  <c r="CI63" i="2" l="1"/>
  <c r="CI64" i="2" s="1"/>
  <c r="CJ57" i="2"/>
  <c r="CI70" i="2"/>
  <c r="CI71" i="2" s="1"/>
  <c r="CI72" i="2" s="1"/>
  <c r="CG49" i="3"/>
  <c r="CG50" i="3" s="1"/>
  <c r="CJ48" i="2"/>
  <c r="CJ49" i="2" s="1"/>
  <c r="CH36" i="3"/>
  <c r="CH37" i="3" s="1"/>
  <c r="CG58" i="3" l="1"/>
  <c r="CG59" i="3" s="1"/>
  <c r="CG51" i="3"/>
  <c r="CG52" i="3" s="1"/>
  <c r="CH45" i="3"/>
  <c r="CJ67" i="2"/>
  <c r="CI73" i="2"/>
  <c r="CI74" i="2" s="1"/>
  <c r="CJ58" i="2"/>
  <c r="CJ59" i="2" s="1"/>
  <c r="CG60" i="3" l="1"/>
  <c r="CH55" i="3" s="1"/>
  <c r="CG68" i="3"/>
  <c r="CG69" i="3" s="1"/>
  <c r="CG70" i="3" s="1"/>
  <c r="CG71" i="3" s="1"/>
  <c r="CG72" i="3" s="1"/>
  <c r="CJ10" i="2"/>
  <c r="CJ68" i="2"/>
  <c r="CJ69" i="2" s="1"/>
  <c r="CH46" i="3"/>
  <c r="CH47" i="3" s="1"/>
  <c r="CG61" i="3" l="1"/>
  <c r="CG62" i="3" s="1"/>
  <c r="CH65" i="3"/>
  <c r="CH8" i="3" s="1"/>
  <c r="CH56" i="3"/>
  <c r="CH57" i="3" s="1"/>
  <c r="CJ11" i="2"/>
  <c r="CJ12" i="2" s="1"/>
  <c r="CH66" i="3" l="1"/>
  <c r="CH67" i="3" s="1"/>
  <c r="CJ20" i="2"/>
  <c r="CJ21" i="2" s="1"/>
  <c r="CJ22" i="2" s="1"/>
  <c r="CJ13" i="2"/>
  <c r="CJ14" i="2" s="1"/>
  <c r="CK7" i="2"/>
  <c r="CH9" i="3"/>
  <c r="CH10" i="3" s="1"/>
  <c r="CH18" i="3" l="1"/>
  <c r="CH19" i="3" s="1"/>
  <c r="CH20" i="3" s="1"/>
  <c r="CJ30" i="2"/>
  <c r="CJ31" i="2" s="1"/>
  <c r="CJ32" i="2" s="1"/>
  <c r="CJ23" i="2"/>
  <c r="CJ24" i="2" s="1"/>
  <c r="CK17" i="2"/>
  <c r="CH11" i="3"/>
  <c r="CH12" i="3" s="1"/>
  <c r="CI5" i="3"/>
  <c r="CK8" i="2"/>
  <c r="CK9" i="2" s="1"/>
  <c r="CH28" i="3" l="1"/>
  <c r="CH29" i="3" s="1"/>
  <c r="CH30" i="3" s="1"/>
  <c r="CJ40" i="2"/>
  <c r="CJ41" i="2" s="1"/>
  <c r="CJ42" i="2" s="1"/>
  <c r="CI6" i="3"/>
  <c r="CI7" i="3" s="1"/>
  <c r="CK18" i="2"/>
  <c r="CK19" i="2" s="1"/>
  <c r="CH21" i="3"/>
  <c r="CH22" i="3" s="1"/>
  <c r="CI15" i="3"/>
  <c r="CJ33" i="2"/>
  <c r="CJ34" i="2" s="1"/>
  <c r="CK27" i="2"/>
  <c r="CH38" i="3" l="1"/>
  <c r="CH39" i="3" s="1"/>
  <c r="CH40" i="3" s="1"/>
  <c r="CJ50" i="2"/>
  <c r="CJ51" i="2" s="1"/>
  <c r="CJ52" i="2" s="1"/>
  <c r="CI16" i="3"/>
  <c r="CI17" i="3" s="1"/>
  <c r="CJ43" i="2"/>
  <c r="CJ44" i="2" s="1"/>
  <c r="CK37" i="2"/>
  <c r="CK28" i="2"/>
  <c r="CK29" i="2" s="1"/>
  <c r="CH31" i="3"/>
  <c r="CH32" i="3" s="1"/>
  <c r="CI25" i="3"/>
  <c r="CJ60" i="2" l="1"/>
  <c r="CJ61" i="2" s="1"/>
  <c r="CJ62" i="2" s="1"/>
  <c r="CH48" i="3"/>
  <c r="CK38" i="2"/>
  <c r="CK39" i="2" s="1"/>
  <c r="CJ53" i="2"/>
  <c r="CJ54" i="2" s="1"/>
  <c r="CK47" i="2"/>
  <c r="CH41" i="3"/>
  <c r="CH42" i="3" s="1"/>
  <c r="CI35" i="3"/>
  <c r="CI26" i="3"/>
  <c r="CI27" i="3" s="1"/>
  <c r="CH49" i="3" l="1"/>
  <c r="CH50" i="3" s="1"/>
  <c r="CI45" i="3" s="1"/>
  <c r="CJ70" i="2"/>
  <c r="CJ71" i="2" s="1"/>
  <c r="CJ72" i="2" s="1"/>
  <c r="CJ73" i="2" s="1"/>
  <c r="CJ74" i="2" s="1"/>
  <c r="CI36" i="3"/>
  <c r="CI37" i="3" s="1"/>
  <c r="CK48" i="2"/>
  <c r="CK49" i="2" s="1"/>
  <c r="CJ63" i="2"/>
  <c r="CJ64" i="2" s="1"/>
  <c r="CK57" i="2"/>
  <c r="CH51" i="3" l="1"/>
  <c r="CH52" i="3" s="1"/>
  <c r="CK67" i="2"/>
  <c r="CK68" i="2" s="1"/>
  <c r="CK69" i="2" s="1"/>
  <c r="CH58" i="3"/>
  <c r="CH59" i="3" s="1"/>
  <c r="CH60" i="3" s="1"/>
  <c r="CI55" i="3" s="1"/>
  <c r="CK58" i="2"/>
  <c r="CK59" i="2" s="1"/>
  <c r="CI46" i="3"/>
  <c r="CI47" i="3" s="1"/>
  <c r="CK10" i="2" l="1"/>
  <c r="CK11" i="2" s="1"/>
  <c r="CK12" i="2" s="1"/>
  <c r="CH61" i="3"/>
  <c r="CH62" i="3" s="1"/>
  <c r="CH68" i="3"/>
  <c r="CH69" i="3" s="1"/>
  <c r="CH70" i="3" s="1"/>
  <c r="CI65" i="3" s="1"/>
  <c r="CI56" i="3"/>
  <c r="CI57" i="3" s="1"/>
  <c r="CH71" i="3" l="1"/>
  <c r="CH72" i="3" s="1"/>
  <c r="CK20" i="2"/>
  <c r="CK21" i="2" s="1"/>
  <c r="CK22" i="2" s="1"/>
  <c r="CK13" i="2"/>
  <c r="CK14" i="2" s="1"/>
  <c r="CL7" i="2"/>
  <c r="CI8" i="3"/>
  <c r="CI66" i="3"/>
  <c r="CI67" i="3" s="1"/>
  <c r="CK30" i="2" l="1"/>
  <c r="CK31" i="2" s="1"/>
  <c r="CK32" i="2" s="1"/>
  <c r="CK23" i="2"/>
  <c r="CK24" i="2" s="1"/>
  <c r="CL17" i="2"/>
  <c r="CL8" i="2"/>
  <c r="CL9" i="2" s="1"/>
  <c r="CI9" i="3"/>
  <c r="CI10" i="3" s="1"/>
  <c r="CK40" i="2" l="1"/>
  <c r="CK41" i="2" s="1"/>
  <c r="CK42" i="2" s="1"/>
  <c r="CK33" i="2"/>
  <c r="CK34" i="2" s="1"/>
  <c r="CL27" i="2"/>
  <c r="CI18" i="3"/>
  <c r="CI11" i="3"/>
  <c r="CI12" i="3" s="1"/>
  <c r="CJ5" i="3"/>
  <c r="CL18" i="2"/>
  <c r="CL19" i="2" s="1"/>
  <c r="CL28" i="2" l="1"/>
  <c r="CL29" i="2" s="1"/>
  <c r="CI19" i="3"/>
  <c r="CI20" i="3" s="1"/>
  <c r="CK43" i="2"/>
  <c r="CK44" i="2" s="1"/>
  <c r="CL37" i="2"/>
  <c r="CK50" i="2"/>
  <c r="CJ6" i="3"/>
  <c r="CJ7" i="3" s="1"/>
  <c r="CK51" i="2" l="1"/>
  <c r="CK52" i="2" s="1"/>
  <c r="CI21" i="3"/>
  <c r="CI22" i="3" s="1"/>
  <c r="CJ15" i="3"/>
  <c r="CL38" i="2"/>
  <c r="CL39" i="2" s="1"/>
  <c r="CI28" i="3"/>
  <c r="CK60" i="2" l="1"/>
  <c r="CK61" i="2" s="1"/>
  <c r="CK62" i="2" s="1"/>
  <c r="CI29" i="3"/>
  <c r="CI30" i="3" s="1"/>
  <c r="CK53" i="2"/>
  <c r="CK54" i="2" s="1"/>
  <c r="CL47" i="2"/>
  <c r="CJ16" i="3"/>
  <c r="CJ17" i="3" s="1"/>
  <c r="CK70" i="2" l="1"/>
  <c r="CK71" i="2" s="1"/>
  <c r="CK72" i="2" s="1"/>
  <c r="CL67" i="2" s="1"/>
  <c r="CI31" i="3"/>
  <c r="CI32" i="3" s="1"/>
  <c r="CJ25" i="3"/>
  <c r="CK63" i="2"/>
  <c r="CK64" i="2" s="1"/>
  <c r="CL57" i="2"/>
  <c r="CL48" i="2"/>
  <c r="CL49" i="2" s="1"/>
  <c r="CI38" i="3"/>
  <c r="CK73" i="2" l="1"/>
  <c r="CK74" i="2" s="1"/>
  <c r="CI39" i="3"/>
  <c r="CI40" i="3" s="1"/>
  <c r="CL10" i="2"/>
  <c r="CL68" i="2"/>
  <c r="CL69" i="2" s="1"/>
  <c r="CL58" i="2"/>
  <c r="CL59" i="2" s="1"/>
  <c r="CJ26" i="3"/>
  <c r="CJ27" i="3" s="1"/>
  <c r="CL11" i="2" l="1"/>
  <c r="CL12" i="2" s="1"/>
  <c r="CI41" i="3"/>
  <c r="CI42" i="3" s="1"/>
  <c r="CJ35" i="3"/>
  <c r="CI48" i="3"/>
  <c r="CL20" i="2" l="1"/>
  <c r="CL21" i="2" s="1"/>
  <c r="CL13" i="2"/>
  <c r="CL14" i="2" s="1"/>
  <c r="CM7" i="2"/>
  <c r="CI49" i="3"/>
  <c r="CI50" i="3" s="1"/>
  <c r="CJ36" i="3"/>
  <c r="CJ37" i="3" s="1"/>
  <c r="CL22" i="2" l="1"/>
  <c r="CL23" i="2" s="1"/>
  <c r="CL24" i="2" s="1"/>
  <c r="CL30" i="2"/>
  <c r="CL31" i="2" s="1"/>
  <c r="CI58" i="3"/>
  <c r="CM8" i="2"/>
  <c r="CM9" i="2" s="1"/>
  <c r="CI51" i="3"/>
  <c r="CI52" i="3" s="1"/>
  <c r="CJ45" i="3"/>
  <c r="CM17" i="2" l="1"/>
  <c r="CM18" i="2" s="1"/>
  <c r="CM19" i="2" s="1"/>
  <c r="CL32" i="2"/>
  <c r="CL33" i="2" s="1"/>
  <c r="CL34" i="2" s="1"/>
  <c r="CL40" i="2"/>
  <c r="CL41" i="2" s="1"/>
  <c r="CI59" i="3"/>
  <c r="CI60" i="3" s="1"/>
  <c r="CJ46" i="3"/>
  <c r="CJ47" i="3" s="1"/>
  <c r="CM27" i="2" l="1"/>
  <c r="CI68" i="3"/>
  <c r="CI69" i="3" s="1"/>
  <c r="CI70" i="3" s="1"/>
  <c r="CI71" i="3" s="1"/>
  <c r="CI72" i="3" s="1"/>
  <c r="CL42" i="2"/>
  <c r="CM37" i="2" s="1"/>
  <c r="CL50" i="2"/>
  <c r="CM28" i="2"/>
  <c r="CM29" i="2" s="1"/>
  <c r="CI61" i="3"/>
  <c r="CI62" i="3" s="1"/>
  <c r="CJ55" i="3"/>
  <c r="CJ65" i="3" l="1"/>
  <c r="CJ66" i="3" s="1"/>
  <c r="CJ67" i="3" s="1"/>
  <c r="CL43" i="2"/>
  <c r="CL44" i="2" s="1"/>
  <c r="CL51" i="2"/>
  <c r="CL52" i="2" s="1"/>
  <c r="CL53" i="2" s="1"/>
  <c r="CL54" i="2" s="1"/>
  <c r="CJ56" i="3"/>
  <c r="CJ57" i="3" s="1"/>
  <c r="CM38" i="2"/>
  <c r="CM39" i="2" s="1"/>
  <c r="CJ8" i="3" l="1"/>
  <c r="CJ9" i="3" s="1"/>
  <c r="CJ10" i="3" s="1"/>
  <c r="CM47" i="2"/>
  <c r="CM48" i="2" s="1"/>
  <c r="CM49" i="2" s="1"/>
  <c r="CL60" i="2"/>
  <c r="CL61" i="2" l="1"/>
  <c r="CL62" i="2" s="1"/>
  <c r="CJ18" i="3"/>
  <c r="CJ19" i="3" s="1"/>
  <c r="CJ20" i="3" s="1"/>
  <c r="CK5" i="3"/>
  <c r="CJ11" i="3"/>
  <c r="CJ12" i="3" s="1"/>
  <c r="CM57" i="2" l="1"/>
  <c r="CM58" i="2" s="1"/>
  <c r="CM59" i="2" s="1"/>
  <c r="CL63" i="2"/>
  <c r="CL64" i="2" s="1"/>
  <c r="CL70" i="2"/>
  <c r="CL71" i="2" s="1"/>
  <c r="CL72" i="2" s="1"/>
  <c r="CK6" i="3"/>
  <c r="CK7" i="3" s="1"/>
  <c r="CJ21" i="3"/>
  <c r="CJ22" i="3" s="1"/>
  <c r="CK15" i="3"/>
  <c r="CJ28" i="3"/>
  <c r="CL73" i="2" l="1"/>
  <c r="CL74" i="2" s="1"/>
  <c r="CM67" i="2"/>
  <c r="CK16" i="3"/>
  <c r="CK17" i="3" s="1"/>
  <c r="CJ29" i="3"/>
  <c r="CJ30" i="3" s="1"/>
  <c r="CM68" i="2" l="1"/>
  <c r="CM69" i="2" s="1"/>
  <c r="CM10" i="2"/>
  <c r="CJ38" i="3"/>
  <c r="CJ39" i="3" s="1"/>
  <c r="CJ40" i="3" s="1"/>
  <c r="CJ31" i="3"/>
  <c r="CJ32" i="3" s="1"/>
  <c r="CK25" i="3"/>
  <c r="CM11" i="2" l="1"/>
  <c r="CM12" i="2" s="1"/>
  <c r="CJ48" i="3"/>
  <c r="CJ49" i="3" s="1"/>
  <c r="CJ50" i="3" s="1"/>
  <c r="CJ41" i="3"/>
  <c r="CJ42" i="3" s="1"/>
  <c r="CK35" i="3"/>
  <c r="CK26" i="3"/>
  <c r="CK27" i="3" s="1"/>
  <c r="CM20" i="2" l="1"/>
  <c r="CM21" i="2" s="1"/>
  <c r="CM22" i="2" s="1"/>
  <c r="CM13" i="2"/>
  <c r="CM14" i="2" s="1"/>
  <c r="CN7" i="2"/>
  <c r="CJ58" i="3"/>
  <c r="CJ59" i="3" s="1"/>
  <c r="CJ60" i="3" s="1"/>
  <c r="CK36" i="3"/>
  <c r="CK37" i="3" s="1"/>
  <c r="CJ51" i="3"/>
  <c r="CJ52" i="3" s="1"/>
  <c r="CK45" i="3"/>
  <c r="CM30" i="2" l="1"/>
  <c r="CM31" i="2" s="1"/>
  <c r="CM32" i="2" s="1"/>
  <c r="CN8" i="2"/>
  <c r="CN9" i="2" s="1"/>
  <c r="CM23" i="2"/>
  <c r="CM24" i="2" s="1"/>
  <c r="CN17" i="2"/>
  <c r="CN18" i="2" s="1"/>
  <c r="CN19" i="2" s="1"/>
  <c r="CJ68" i="3"/>
  <c r="CJ69" i="3" s="1"/>
  <c r="CJ70" i="3" s="1"/>
  <c r="CK65" i="3" s="1"/>
  <c r="CK46" i="3"/>
  <c r="CK47" i="3" s="1"/>
  <c r="CJ61" i="3"/>
  <c r="CJ62" i="3" s="1"/>
  <c r="CK55" i="3"/>
  <c r="CJ71" i="3" l="1"/>
  <c r="CJ72" i="3" s="1"/>
  <c r="CM33" i="2"/>
  <c r="CM34" i="2" s="1"/>
  <c r="CN27" i="2"/>
  <c r="CN28" i="2" s="1"/>
  <c r="CN29" i="2" s="1"/>
  <c r="CM40" i="2"/>
  <c r="CK66" i="3"/>
  <c r="CK67" i="3" s="1"/>
  <c r="CK8" i="3"/>
  <c r="CK56" i="3"/>
  <c r="CK57" i="3" s="1"/>
  <c r="CM41" i="2" l="1"/>
  <c r="CM42" i="2" s="1"/>
  <c r="CK9" i="3"/>
  <c r="CK10" i="3" s="1"/>
  <c r="CM50" i="2" l="1"/>
  <c r="CM51" i="2" s="1"/>
  <c r="CM43" i="2"/>
  <c r="CM44" i="2" s="1"/>
  <c r="CN37" i="2"/>
  <c r="CN38" i="2" s="1"/>
  <c r="CN39" i="2" s="1"/>
  <c r="CK18" i="3"/>
  <c r="CK19" i="3" s="1"/>
  <c r="CK20" i="3" s="1"/>
  <c r="CK11" i="3"/>
  <c r="CK12" i="3" s="1"/>
  <c r="CL5" i="3"/>
  <c r="CM52" i="2" l="1"/>
  <c r="CM53" i="2" s="1"/>
  <c r="CM54" i="2" s="1"/>
  <c r="CM60" i="2"/>
  <c r="CM61" i="2" s="1"/>
  <c r="CM62" i="2" s="1"/>
  <c r="CK21" i="3"/>
  <c r="CK22" i="3" s="1"/>
  <c r="CL15" i="3"/>
  <c r="CL6" i="3"/>
  <c r="CL7" i="3" s="1"/>
  <c r="CK28" i="3"/>
  <c r="CN47" i="2" l="1"/>
  <c r="CN48" i="2" s="1"/>
  <c r="CN49" i="2" s="1"/>
  <c r="CN57" i="2"/>
  <c r="CN58" i="2" s="1"/>
  <c r="CN59" i="2" s="1"/>
  <c r="CM63" i="2"/>
  <c r="CM64" i="2" s="1"/>
  <c r="CM70" i="2"/>
  <c r="CM71" i="2" s="1"/>
  <c r="CM72" i="2" s="1"/>
  <c r="CL16" i="3"/>
  <c r="CL17" i="3" s="1"/>
  <c r="CK29" i="3"/>
  <c r="CK30" i="3" s="1"/>
  <c r="CN67" i="2" l="1"/>
  <c r="CM73" i="2"/>
  <c r="CM74" i="2" s="1"/>
  <c r="CK38" i="3"/>
  <c r="CK39" i="3" s="1"/>
  <c r="CK40" i="3" s="1"/>
  <c r="CK31" i="3"/>
  <c r="CK32" i="3" s="1"/>
  <c r="CL25" i="3"/>
  <c r="CK48" i="3" l="1"/>
  <c r="CK49" i="3" s="1"/>
  <c r="CK50" i="3" s="1"/>
  <c r="CN68" i="2"/>
  <c r="CN69" i="2" s="1"/>
  <c r="CN10" i="2"/>
  <c r="CK41" i="3"/>
  <c r="CK42" i="3" s="1"/>
  <c r="CL35" i="3"/>
  <c r="CL26" i="3"/>
  <c r="CL27" i="3" s="1"/>
  <c r="CN11" i="2" l="1"/>
  <c r="CN12" i="2" s="1"/>
  <c r="CK51" i="3"/>
  <c r="CK52" i="3" s="1"/>
  <c r="CL45" i="3"/>
  <c r="CL36" i="3"/>
  <c r="CL37" i="3" s="1"/>
  <c r="CK58" i="3"/>
  <c r="CN20" i="2" l="1"/>
  <c r="CN21" i="2" s="1"/>
  <c r="CN22" i="2" s="1"/>
  <c r="CN13" i="2"/>
  <c r="CN14" i="2" s="1"/>
  <c r="CO7" i="2"/>
  <c r="CO8" i="2" s="1"/>
  <c r="CO9" i="2" s="1"/>
  <c r="CL46" i="3"/>
  <c r="CL47" i="3" s="1"/>
  <c r="CK59" i="3"/>
  <c r="CK60" i="3" s="1"/>
  <c r="CN30" i="2" l="1"/>
  <c r="CN31" i="2" s="1"/>
  <c r="CN23" i="2"/>
  <c r="CN24" i="2" s="1"/>
  <c r="CO17" i="2"/>
  <c r="CO18" i="2" s="1"/>
  <c r="CO19" i="2" s="1"/>
  <c r="CK61" i="3"/>
  <c r="CK62" i="3" s="1"/>
  <c r="CL55" i="3"/>
  <c r="CK68" i="3"/>
  <c r="CK69" i="3" s="1"/>
  <c r="CK70" i="3" s="1"/>
  <c r="CN32" i="2" l="1"/>
  <c r="CN33" i="2" s="1"/>
  <c r="CN34" i="2" s="1"/>
  <c r="CN40" i="2"/>
  <c r="CN41" i="2" s="1"/>
  <c r="CN42" i="2" s="1"/>
  <c r="CK71" i="3"/>
  <c r="CK72" i="3" s="1"/>
  <c r="CL65" i="3"/>
  <c r="CL56" i="3"/>
  <c r="CL57" i="3" s="1"/>
  <c r="CO27" i="2" l="1"/>
  <c r="CO28" i="2" s="1"/>
  <c r="CO29" i="2" s="1"/>
  <c r="CN43" i="2"/>
  <c r="CN44" i="2" s="1"/>
  <c r="CO37" i="2"/>
  <c r="CO38" i="2" s="1"/>
  <c r="CO39" i="2" s="1"/>
  <c r="CN50" i="2"/>
  <c r="CL8" i="3"/>
  <c r="CL66" i="3"/>
  <c r="CL67" i="3" s="1"/>
  <c r="CN51" i="2" l="1"/>
  <c r="CN52" i="2" s="1"/>
  <c r="CL9" i="3"/>
  <c r="CL10" i="3" s="1"/>
  <c r="CN60" i="2" l="1"/>
  <c r="CN61" i="2" s="1"/>
  <c r="CN62" i="2" s="1"/>
  <c r="CO47" i="2"/>
  <c r="CO48" i="2" s="1"/>
  <c r="CO49" i="2" s="1"/>
  <c r="CN53" i="2"/>
  <c r="CN54" i="2" s="1"/>
  <c r="CL11" i="3"/>
  <c r="CL12" i="3" s="1"/>
  <c r="CM5" i="3"/>
  <c r="CL18" i="3"/>
  <c r="CN70" i="2" l="1"/>
  <c r="CN71" i="2" s="1"/>
  <c r="CN72" i="2" s="1"/>
  <c r="CN63" i="2"/>
  <c r="CN64" i="2" s="1"/>
  <c r="CO57" i="2"/>
  <c r="CO58" i="2" s="1"/>
  <c r="CO59" i="2" s="1"/>
  <c r="CM6" i="3"/>
  <c r="CM7" i="3" s="1"/>
  <c r="CL19" i="3"/>
  <c r="CL20" i="3" s="1"/>
  <c r="CO67" i="2" l="1"/>
  <c r="CN73" i="2"/>
  <c r="CN74" i="2" s="1"/>
  <c r="CL28" i="3"/>
  <c r="CL21" i="3"/>
  <c r="CL22" i="3" s="1"/>
  <c r="CM15" i="3"/>
  <c r="CO10" i="2" l="1"/>
  <c r="CO68" i="2"/>
  <c r="CO69" i="2" s="1"/>
  <c r="CL29" i="3"/>
  <c r="CL30" i="3" s="1"/>
  <c r="CL31" i="3" s="1"/>
  <c r="CL32" i="3" s="1"/>
  <c r="CM16" i="3"/>
  <c r="CM17" i="3" s="1"/>
  <c r="CM25" i="3" l="1"/>
  <c r="CM26" i="3" s="1"/>
  <c r="CM27" i="3" s="1"/>
  <c r="CO11" i="2"/>
  <c r="CO12" i="2" s="1"/>
  <c r="CL38" i="3"/>
  <c r="CL39" i="3" s="1"/>
  <c r="CL40" i="3" s="1"/>
  <c r="CL41" i="3" s="1"/>
  <c r="CL42" i="3" s="1"/>
  <c r="CP7" i="2" l="1"/>
  <c r="CP8" i="2" s="1"/>
  <c r="CP9" i="2" s="1"/>
  <c r="CO13" i="2"/>
  <c r="CO14" i="2" s="1"/>
  <c r="CO20" i="2"/>
  <c r="CM35" i="3"/>
  <c r="CM36" i="3" s="1"/>
  <c r="CM37" i="3" s="1"/>
  <c r="CL48" i="3"/>
  <c r="CL49" i="3" s="1"/>
  <c r="CL50" i="3" s="1"/>
  <c r="CO21" i="2" l="1"/>
  <c r="CO22" i="2" s="1"/>
  <c r="CL58" i="3"/>
  <c r="CL59" i="3" s="1"/>
  <c r="CL60" i="3" s="1"/>
  <c r="CL51" i="3"/>
  <c r="CL52" i="3" s="1"/>
  <c r="CM45" i="3"/>
  <c r="CP17" i="2" l="1"/>
  <c r="CP18" i="2" s="1"/>
  <c r="CP19" i="2" s="1"/>
  <c r="CO23" i="2"/>
  <c r="CO24" i="2" s="1"/>
  <c r="CO30" i="2"/>
  <c r="CL68" i="3"/>
  <c r="CL69" i="3" s="1"/>
  <c r="CL70" i="3" s="1"/>
  <c r="CL71" i="3" s="1"/>
  <c r="CL72" i="3" s="1"/>
  <c r="CL61" i="3"/>
  <c r="CL62" i="3" s="1"/>
  <c r="CM55" i="3"/>
  <c r="CM46" i="3"/>
  <c r="CM47" i="3" s="1"/>
  <c r="CO31" i="2" l="1"/>
  <c r="CO32" i="2" s="1"/>
  <c r="CM65" i="3"/>
  <c r="CM66" i="3" s="1"/>
  <c r="CM67" i="3" s="1"/>
  <c r="CM56" i="3"/>
  <c r="CM57" i="3" s="1"/>
  <c r="CO40" i="2" l="1"/>
  <c r="CO41" i="2" s="1"/>
  <c r="CO42" i="2" s="1"/>
  <c r="CM8" i="3"/>
  <c r="CP27" i="2"/>
  <c r="CP28" i="2" s="1"/>
  <c r="CP29" i="2" s="1"/>
  <c r="CO33" i="2"/>
  <c r="CO34" i="2" s="1"/>
  <c r="CM9" i="3" l="1"/>
  <c r="CM10" i="3" s="1"/>
  <c r="CN5" i="3" s="1"/>
  <c r="CO50" i="2"/>
  <c r="CP37" i="2"/>
  <c r="CP38" i="2" s="1"/>
  <c r="CP39" i="2" s="1"/>
  <c r="CO43" i="2"/>
  <c r="CO44" i="2" s="1"/>
  <c r="CM11" i="3" l="1"/>
  <c r="CM12" i="3" s="1"/>
  <c r="CM18" i="3"/>
  <c r="CM19" i="3" s="1"/>
  <c r="CM20" i="3" s="1"/>
  <c r="CM21" i="3" s="1"/>
  <c r="CM22" i="3" s="1"/>
  <c r="CO51" i="2"/>
  <c r="CO52" i="2" s="1"/>
  <c r="CP47" i="2" s="1"/>
  <c r="CN6" i="3"/>
  <c r="CN7" i="3" s="1"/>
  <c r="CO53" i="2" l="1"/>
  <c r="CO54" i="2" s="1"/>
  <c r="CO60" i="2"/>
  <c r="CO61" i="2" s="1"/>
  <c r="CO62" i="2" s="1"/>
  <c r="CP57" i="2" s="1"/>
  <c r="CP58" i="2" s="1"/>
  <c r="CP59" i="2" s="1"/>
  <c r="CN15" i="3"/>
  <c r="CN16" i="3" s="1"/>
  <c r="CN17" i="3" s="1"/>
  <c r="CM28" i="3"/>
  <c r="CM29" i="3" s="1"/>
  <c r="CM30" i="3" s="1"/>
  <c r="CM31" i="3" s="1"/>
  <c r="CM32" i="3" s="1"/>
  <c r="CP48" i="2"/>
  <c r="CP49" i="2" s="1"/>
  <c r="CM38" i="3" l="1"/>
  <c r="CM39" i="3" s="1"/>
  <c r="CM40" i="3" s="1"/>
  <c r="CM41" i="3" s="1"/>
  <c r="CM42" i="3" s="1"/>
  <c r="CO63" i="2"/>
  <c r="CO64" i="2" s="1"/>
  <c r="CO70" i="2"/>
  <c r="CO71" i="2" s="1"/>
  <c r="CO72" i="2" s="1"/>
  <c r="CO73" i="2" s="1"/>
  <c r="CO74" i="2" s="1"/>
  <c r="CN25" i="3"/>
  <c r="CN26" i="3" s="1"/>
  <c r="CN27" i="3" s="1"/>
  <c r="CN35" i="3" l="1"/>
  <c r="CN36" i="3" s="1"/>
  <c r="CN37" i="3" s="1"/>
  <c r="CP67" i="2"/>
  <c r="CP10" i="2" s="1"/>
  <c r="CM48" i="3"/>
  <c r="CM49" i="3" s="1"/>
  <c r="CM50" i="3" s="1"/>
  <c r="CN45" i="3" s="1"/>
  <c r="CP68" i="2" l="1"/>
  <c r="CP69" i="2" s="1"/>
  <c r="CM58" i="3"/>
  <c r="CM59" i="3" s="1"/>
  <c r="CM60" i="3" s="1"/>
  <c r="CN55" i="3" s="1"/>
  <c r="CM51" i="3"/>
  <c r="CM52" i="3" s="1"/>
  <c r="CP11" i="2"/>
  <c r="CP12" i="2" s="1"/>
  <c r="CN46" i="3"/>
  <c r="CN47" i="3" s="1"/>
  <c r="CM68" i="3" l="1"/>
  <c r="CM69" i="3" s="1"/>
  <c r="CM70" i="3" s="1"/>
  <c r="CN65" i="3" s="1"/>
  <c r="CN66" i="3" s="1"/>
  <c r="CN67" i="3" s="1"/>
  <c r="CM61" i="3"/>
  <c r="CM62" i="3" s="1"/>
  <c r="CP20" i="2"/>
  <c r="CP21" i="2" s="1"/>
  <c r="CP22" i="2" s="1"/>
  <c r="CP13" i="2"/>
  <c r="CP14" i="2" s="1"/>
  <c r="CQ7" i="2"/>
  <c r="CQ8" i="2" s="1"/>
  <c r="CQ9" i="2" s="1"/>
  <c r="CN56" i="3"/>
  <c r="CN57" i="3" s="1"/>
  <c r="CN8" i="3" l="1"/>
  <c r="CN9" i="3" s="1"/>
  <c r="CN10" i="3" s="1"/>
  <c r="CM71" i="3"/>
  <c r="CM72" i="3" s="1"/>
  <c r="CP30" i="2"/>
  <c r="CP31" i="2" s="1"/>
  <c r="CP32" i="2" s="1"/>
  <c r="CP23" i="2"/>
  <c r="CP24" i="2" s="1"/>
  <c r="CQ17" i="2"/>
  <c r="CP40" i="2" l="1"/>
  <c r="CP41" i="2" s="1"/>
  <c r="CP42" i="2" s="1"/>
  <c r="CQ18" i="2"/>
  <c r="CQ19" i="2" s="1"/>
  <c r="CP33" i="2"/>
  <c r="CP34" i="2" s="1"/>
  <c r="CQ27" i="2"/>
  <c r="CQ28" i="2" s="1"/>
  <c r="CQ29" i="2" s="1"/>
  <c r="CO5" i="3"/>
  <c r="CN11" i="3"/>
  <c r="CN12" i="3" s="1"/>
  <c r="CN18" i="3"/>
  <c r="CQ37" i="2" l="1"/>
  <c r="CQ38" i="2" s="1"/>
  <c r="CQ39" i="2" s="1"/>
  <c r="CP43" i="2"/>
  <c r="CP44" i="2" s="1"/>
  <c r="CP50" i="2"/>
  <c r="CO6" i="3"/>
  <c r="CO7" i="3" s="1"/>
  <c r="CN19" i="3"/>
  <c r="CN20" i="3" s="1"/>
  <c r="CN28" i="3" l="1"/>
  <c r="CN29" i="3" s="1"/>
  <c r="CP51" i="2"/>
  <c r="CP52" i="2" s="1"/>
  <c r="CN21" i="3"/>
  <c r="CN22" i="3" s="1"/>
  <c r="CO15" i="3"/>
  <c r="CP60" i="2" l="1"/>
  <c r="CP61" i="2" s="1"/>
  <c r="CN30" i="3"/>
  <c r="CO25" i="3" s="1"/>
  <c r="CN38" i="3"/>
  <c r="CN39" i="3" s="1"/>
  <c r="CN40" i="3" s="1"/>
  <c r="CP53" i="2"/>
  <c r="CP54" i="2" s="1"/>
  <c r="CQ47" i="2"/>
  <c r="CQ48" i="2" s="1"/>
  <c r="CQ49" i="2" s="1"/>
  <c r="CO16" i="3"/>
  <c r="CO17" i="3" s="1"/>
  <c r="CN31" i="3" l="1"/>
  <c r="CN32" i="3" s="1"/>
  <c r="CP62" i="2"/>
  <c r="CP63" i="2" s="1"/>
  <c r="CP64" i="2" s="1"/>
  <c r="CP70" i="2"/>
  <c r="CP71" i="2" s="1"/>
  <c r="CP72" i="2" s="1"/>
  <c r="CP73" i="2" s="1"/>
  <c r="CP74" i="2" s="1"/>
  <c r="CN48" i="3"/>
  <c r="CN49" i="3" s="1"/>
  <c r="CN50" i="3" s="1"/>
  <c r="CO26" i="3"/>
  <c r="CO27" i="3" s="1"/>
  <c r="CN41" i="3"/>
  <c r="CN42" i="3" s="1"/>
  <c r="CO35" i="3"/>
  <c r="CQ57" i="2" l="1"/>
  <c r="CQ58" i="2" s="1"/>
  <c r="CQ59" i="2" s="1"/>
  <c r="CQ67" i="2"/>
  <c r="CQ68" i="2" s="1"/>
  <c r="CQ69" i="2" s="1"/>
  <c r="CN58" i="3"/>
  <c r="CN59" i="3" s="1"/>
  <c r="CN60" i="3" s="1"/>
  <c r="CN51" i="3"/>
  <c r="CN52" i="3" s="1"/>
  <c r="CO45" i="3"/>
  <c r="CO36" i="3"/>
  <c r="CO37" i="3" s="1"/>
  <c r="CQ10" i="2" l="1"/>
  <c r="CQ11" i="2" s="1"/>
  <c r="CQ12" i="2" s="1"/>
  <c r="CN68" i="3"/>
  <c r="CN69" i="3" s="1"/>
  <c r="CN70" i="3" s="1"/>
  <c r="CN71" i="3" s="1"/>
  <c r="CN72" i="3" s="1"/>
  <c r="CO46" i="3"/>
  <c r="CO47" i="3" s="1"/>
  <c r="CN61" i="3"/>
  <c r="CN62" i="3" s="1"/>
  <c r="CO55" i="3"/>
  <c r="CQ20" i="2" l="1"/>
  <c r="CQ21" i="2" s="1"/>
  <c r="CQ22" i="2" s="1"/>
  <c r="CQ13" i="2"/>
  <c r="CQ14" i="2" s="1"/>
  <c r="CR7" i="2"/>
  <c r="CR8" i="2" s="1"/>
  <c r="CR9" i="2" s="1"/>
  <c r="CO65" i="3"/>
  <c r="CO66" i="3" s="1"/>
  <c r="CO67" i="3" s="1"/>
  <c r="CO56" i="3"/>
  <c r="CO57" i="3" s="1"/>
  <c r="CO8" i="3" l="1"/>
  <c r="CO9" i="3" s="1"/>
  <c r="CO10" i="3" s="1"/>
  <c r="CQ30" i="2"/>
  <c r="CQ31" i="2" s="1"/>
  <c r="CQ32" i="2" s="1"/>
  <c r="CQ23" i="2"/>
  <c r="CQ24" i="2" s="1"/>
  <c r="CR17" i="2"/>
  <c r="CR18" i="2" s="1"/>
  <c r="CR19" i="2" s="1"/>
  <c r="CO18" i="3" l="1"/>
  <c r="CO19" i="3" s="1"/>
  <c r="CO20" i="3" s="1"/>
  <c r="CQ33" i="2"/>
  <c r="CQ34" i="2" s="1"/>
  <c r="CR27" i="2"/>
  <c r="CQ40" i="2"/>
  <c r="CP5" i="3"/>
  <c r="CO11" i="3"/>
  <c r="CO12" i="3" s="1"/>
  <c r="CQ41" i="2" l="1"/>
  <c r="CQ42" i="2" s="1"/>
  <c r="CR28" i="2"/>
  <c r="CR29" i="2" s="1"/>
  <c r="CO21" i="3"/>
  <c r="CO22" i="3" s="1"/>
  <c r="CP15" i="3"/>
  <c r="CP6" i="3"/>
  <c r="CP7" i="3" s="1"/>
  <c r="CO28" i="3"/>
  <c r="CQ50" i="2" l="1"/>
  <c r="CQ51" i="2" s="1"/>
  <c r="CQ52" i="2" s="1"/>
  <c r="CR37" i="2"/>
  <c r="CR38" i="2" s="1"/>
  <c r="CR39" i="2" s="1"/>
  <c r="CQ43" i="2"/>
  <c r="CQ44" i="2" s="1"/>
  <c r="CP16" i="3"/>
  <c r="CP17" i="3" s="1"/>
  <c r="CO29" i="3"/>
  <c r="CO30" i="3" s="1"/>
  <c r="CQ60" i="2" l="1"/>
  <c r="CQ61" i="2" s="1"/>
  <c r="CQ62" i="2" s="1"/>
  <c r="CQ53" i="2"/>
  <c r="CQ54" i="2" s="1"/>
  <c r="CR47" i="2"/>
  <c r="CR48" i="2" s="1"/>
  <c r="CR49" i="2" s="1"/>
  <c r="CO38" i="3"/>
  <c r="CO31" i="3"/>
  <c r="CO32" i="3" s="1"/>
  <c r="CP25" i="3"/>
  <c r="CQ70" i="2" l="1"/>
  <c r="CQ71" i="2" s="1"/>
  <c r="CQ72" i="2" s="1"/>
  <c r="CQ73" i="2" s="1"/>
  <c r="CQ74" i="2" s="1"/>
  <c r="CQ63" i="2"/>
  <c r="CQ64" i="2" s="1"/>
  <c r="CR57" i="2"/>
  <c r="CP26" i="3"/>
  <c r="CP27" i="3" s="1"/>
  <c r="CO39" i="3"/>
  <c r="CO40" i="3" s="1"/>
  <c r="CR67" i="2" l="1"/>
  <c r="CR68" i="2" s="1"/>
  <c r="CR69" i="2" s="1"/>
  <c r="CO48" i="3"/>
  <c r="CO49" i="3" s="1"/>
  <c r="CO50" i="3" s="1"/>
  <c r="CR58" i="2"/>
  <c r="CR59" i="2" s="1"/>
  <c r="CO41" i="3"/>
  <c r="CO42" i="3" s="1"/>
  <c r="CP35" i="3"/>
  <c r="CR10" i="2" l="1"/>
  <c r="CR11" i="2" s="1"/>
  <c r="CR12" i="2" s="1"/>
  <c r="CO58" i="3"/>
  <c r="CO59" i="3" s="1"/>
  <c r="CO60" i="3" s="1"/>
  <c r="CO51" i="3"/>
  <c r="CO52" i="3" s="1"/>
  <c r="CP45" i="3"/>
  <c r="CP36" i="3"/>
  <c r="CP37" i="3" s="1"/>
  <c r="CR20" i="2" l="1"/>
  <c r="CR21" i="2" s="1"/>
  <c r="CR22" i="2" s="1"/>
  <c r="CS7" i="2"/>
  <c r="CS8" i="2" s="1"/>
  <c r="CS9" i="2" s="1"/>
  <c r="CR13" i="2"/>
  <c r="CR14" i="2" s="1"/>
  <c r="CO61" i="3"/>
  <c r="CO62" i="3" s="1"/>
  <c r="CP55" i="3"/>
  <c r="CP46" i="3"/>
  <c r="CP47" i="3" s="1"/>
  <c r="CO68" i="3"/>
  <c r="CO69" i="3" s="1"/>
  <c r="CO70" i="3" s="1"/>
  <c r="CR30" i="2" l="1"/>
  <c r="CR31" i="2" s="1"/>
  <c r="CR32" i="2" s="1"/>
  <c r="CR23" i="2"/>
  <c r="CR24" i="2" s="1"/>
  <c r="CS17" i="2"/>
  <c r="CS18" i="2" s="1"/>
  <c r="CS19" i="2" s="1"/>
  <c r="CO71" i="3"/>
  <c r="CO72" i="3" s="1"/>
  <c r="CP65" i="3"/>
  <c r="CP56" i="3"/>
  <c r="CP57" i="3" s="1"/>
  <c r="CR40" i="2" l="1"/>
  <c r="CR41" i="2" s="1"/>
  <c r="CS27" i="2"/>
  <c r="CS28" i="2" s="1"/>
  <c r="CS29" i="2" s="1"/>
  <c r="CR33" i="2"/>
  <c r="CR34" i="2" s="1"/>
  <c r="CP8" i="3"/>
  <c r="CP66" i="3"/>
  <c r="CP67" i="3" s="1"/>
  <c r="CR42" i="2" l="1"/>
  <c r="CS37" i="2" s="1"/>
  <c r="CS38" i="2" s="1"/>
  <c r="CS39" i="2" s="1"/>
  <c r="CR50" i="2"/>
  <c r="CR51" i="2" s="1"/>
  <c r="CR52" i="2" s="1"/>
  <c r="CP9" i="3"/>
  <c r="CP10" i="3" s="1"/>
  <c r="CR43" i="2" l="1"/>
  <c r="CR44" i="2" s="1"/>
  <c r="CR60" i="2"/>
  <c r="CR61" i="2" s="1"/>
  <c r="CR62" i="2" s="1"/>
  <c r="CS47" i="2"/>
  <c r="CS48" i="2" s="1"/>
  <c r="CS49" i="2" s="1"/>
  <c r="CR53" i="2"/>
  <c r="CR54" i="2" s="1"/>
  <c r="CP11" i="3"/>
  <c r="CP12" i="3" s="1"/>
  <c r="CQ5" i="3"/>
  <c r="CP18" i="3"/>
  <c r="CR70" i="2" l="1"/>
  <c r="CR71" i="2" s="1"/>
  <c r="CR72" i="2" s="1"/>
  <c r="CS67" i="2" s="1"/>
  <c r="CR63" i="2"/>
  <c r="CR64" i="2" s="1"/>
  <c r="CS57" i="2"/>
  <c r="CS58" i="2" s="1"/>
  <c r="CS59" i="2" s="1"/>
  <c r="CP19" i="3"/>
  <c r="CP20" i="3" s="1"/>
  <c r="CQ6" i="3"/>
  <c r="CQ7" i="3" s="1"/>
  <c r="CR73" i="2" l="1"/>
  <c r="CR74" i="2" s="1"/>
  <c r="CS68" i="2"/>
  <c r="CS69" i="2" s="1"/>
  <c r="CS10" i="2"/>
  <c r="CP21" i="3"/>
  <c r="CP22" i="3" s="1"/>
  <c r="CQ15" i="3"/>
  <c r="CP28" i="3"/>
  <c r="CS11" i="2" l="1"/>
  <c r="CS12" i="2" s="1"/>
  <c r="CP29" i="3"/>
  <c r="CP30" i="3" s="1"/>
  <c r="CQ16" i="3"/>
  <c r="CQ17" i="3" s="1"/>
  <c r="CS20" i="2" l="1"/>
  <c r="CS21" i="2" s="1"/>
  <c r="CS22" i="2" s="1"/>
  <c r="CP38" i="3"/>
  <c r="CP39" i="3" s="1"/>
  <c r="CP40" i="3" s="1"/>
  <c r="CT7" i="2"/>
  <c r="CT8" i="2" s="1"/>
  <c r="CT9" i="2" s="1"/>
  <c r="CS13" i="2"/>
  <c r="CS14" i="2" s="1"/>
  <c r="CP31" i="3"/>
  <c r="CP32" i="3" s="1"/>
  <c r="CQ25" i="3"/>
  <c r="CS30" i="2" l="1"/>
  <c r="CS31" i="2" s="1"/>
  <c r="CT17" i="2"/>
  <c r="CT18" i="2" s="1"/>
  <c r="CT19" i="2" s="1"/>
  <c r="CS23" i="2"/>
  <c r="CS24" i="2" s="1"/>
  <c r="CP48" i="3"/>
  <c r="CP49" i="3" s="1"/>
  <c r="CP50" i="3" s="1"/>
  <c r="CQ26" i="3"/>
  <c r="CQ27" i="3" s="1"/>
  <c r="CP41" i="3"/>
  <c r="CP42" i="3" s="1"/>
  <c r="CQ35" i="3"/>
  <c r="CS32" i="2" l="1"/>
  <c r="CT27" i="2" s="1"/>
  <c r="CS40" i="2"/>
  <c r="CS41" i="2" s="1"/>
  <c r="CS42" i="2" s="1"/>
  <c r="CP58" i="3"/>
  <c r="CP59" i="3" s="1"/>
  <c r="CP60" i="3" s="1"/>
  <c r="CP51" i="3"/>
  <c r="CP52" i="3" s="1"/>
  <c r="CQ45" i="3"/>
  <c r="CQ36" i="3"/>
  <c r="CQ37" i="3" s="1"/>
  <c r="CS33" i="2" l="1"/>
  <c r="CS34" i="2" s="1"/>
  <c r="CP68" i="3"/>
  <c r="CP69" i="3" s="1"/>
  <c r="CP70" i="3" s="1"/>
  <c r="CP71" i="3" s="1"/>
  <c r="CP72" i="3" s="1"/>
  <c r="CS50" i="2"/>
  <c r="CS51" i="2" s="1"/>
  <c r="CS52" i="2" s="1"/>
  <c r="CT28" i="2"/>
  <c r="CT29" i="2" s="1"/>
  <c r="CS43" i="2"/>
  <c r="CS44" i="2" s="1"/>
  <c r="CT37" i="2"/>
  <c r="CT38" i="2" s="1"/>
  <c r="CT39" i="2" s="1"/>
  <c r="CP61" i="3"/>
  <c r="CP62" i="3" s="1"/>
  <c r="CQ55" i="3"/>
  <c r="CQ46" i="3"/>
  <c r="CQ47" i="3" s="1"/>
  <c r="CQ65" i="3" l="1"/>
  <c r="CQ66" i="3" s="1"/>
  <c r="CQ67" i="3" s="1"/>
  <c r="CS60" i="2"/>
  <c r="CT47" i="2"/>
  <c r="CT48" i="2" s="1"/>
  <c r="CT49" i="2" s="1"/>
  <c r="CS53" i="2"/>
  <c r="CS54" i="2" s="1"/>
  <c r="CQ56" i="3"/>
  <c r="CQ57" i="3" s="1"/>
  <c r="CQ8" i="3" l="1"/>
  <c r="CQ9" i="3" s="1"/>
  <c r="CQ10" i="3" s="1"/>
  <c r="CS61" i="2"/>
  <c r="CS62" i="2" s="1"/>
  <c r="CS70" i="2" l="1"/>
  <c r="CS71" i="2" s="1"/>
  <c r="CS72" i="2" s="1"/>
  <c r="CS73" i="2" s="1"/>
  <c r="CS74" i="2" s="1"/>
  <c r="CQ18" i="3"/>
  <c r="CQ19" i="3" s="1"/>
  <c r="CQ20" i="3" s="1"/>
  <c r="CT57" i="2"/>
  <c r="CT58" i="2" s="1"/>
  <c r="CT59" i="2" s="1"/>
  <c r="CS63" i="2"/>
  <c r="CS64" i="2" s="1"/>
  <c r="CQ11" i="3"/>
  <c r="CQ12" i="3" s="1"/>
  <c r="CR5" i="3"/>
  <c r="CT67" i="2" l="1"/>
  <c r="CT68" i="2" s="1"/>
  <c r="CT69" i="2" s="1"/>
  <c r="CQ28" i="3"/>
  <c r="CQ29" i="3" s="1"/>
  <c r="CQ30" i="3" s="1"/>
  <c r="CR6" i="3"/>
  <c r="CR7" i="3" s="1"/>
  <c r="CQ21" i="3"/>
  <c r="CQ22" i="3" s="1"/>
  <c r="CR15" i="3"/>
  <c r="CT10" i="2" l="1"/>
  <c r="CT11" i="2" s="1"/>
  <c r="CT12" i="2" s="1"/>
  <c r="CQ38" i="3"/>
  <c r="CQ39" i="3" s="1"/>
  <c r="CQ40" i="3" s="1"/>
  <c r="CQ31" i="3"/>
  <c r="CQ32" i="3" s="1"/>
  <c r="CR25" i="3"/>
  <c r="CR16" i="3"/>
  <c r="CR17" i="3" s="1"/>
  <c r="CT20" i="2" l="1"/>
  <c r="CT21" i="2" s="1"/>
  <c r="CT22" i="2" s="1"/>
  <c r="CQ48" i="3"/>
  <c r="CQ49" i="3" s="1"/>
  <c r="CQ50" i="3" s="1"/>
  <c r="CU7" i="2"/>
  <c r="CT13" i="2"/>
  <c r="CT14" i="2" s="1"/>
  <c r="CQ41" i="3"/>
  <c r="CQ42" i="3" s="1"/>
  <c r="CR35" i="3"/>
  <c r="CR26" i="3"/>
  <c r="CR27" i="3" s="1"/>
  <c r="CT30" i="2" l="1"/>
  <c r="CT31" i="2" s="1"/>
  <c r="CT32" i="2" s="1"/>
  <c r="CU8" i="2"/>
  <c r="CT23" i="2"/>
  <c r="CT24" i="2" s="1"/>
  <c r="CU17" i="2"/>
  <c r="CQ51" i="3"/>
  <c r="CQ52" i="3" s="1"/>
  <c r="CR45" i="3"/>
  <c r="CR36" i="3"/>
  <c r="CR37" i="3" s="1"/>
  <c r="CQ58" i="3"/>
  <c r="CU9" i="2" l="1"/>
  <c r="G3" i="6"/>
  <c r="E3" i="6" s="1"/>
  <c r="F15" i="6" s="1"/>
  <c r="CT40" i="2"/>
  <c r="CT33" i="2"/>
  <c r="CT34" i="2" s="1"/>
  <c r="CU27" i="2"/>
  <c r="CU18" i="2"/>
  <c r="CQ59" i="3"/>
  <c r="CQ60" i="3" s="1"/>
  <c r="CR46" i="3"/>
  <c r="CR47" i="3" s="1"/>
  <c r="CU19" i="2" l="1"/>
  <c r="G4" i="6"/>
  <c r="E4" i="6" s="1"/>
  <c r="F16" i="6" s="1"/>
  <c r="CU28" i="2"/>
  <c r="CT41" i="2"/>
  <c r="CT42" i="2" s="1"/>
  <c r="CQ68" i="3"/>
  <c r="CQ69" i="3" s="1"/>
  <c r="CQ70" i="3" s="1"/>
  <c r="CQ71" i="3" s="1"/>
  <c r="CQ72" i="3" s="1"/>
  <c r="CQ61" i="3"/>
  <c r="CQ62" i="3" s="1"/>
  <c r="CR55" i="3"/>
  <c r="CU29" i="2" l="1"/>
  <c r="G5" i="6"/>
  <c r="E5" i="6" s="1"/>
  <c r="F17" i="6" s="1"/>
  <c r="CT50" i="2"/>
  <c r="CT43" i="2"/>
  <c r="CT44" i="2" s="1"/>
  <c r="CU37" i="2"/>
  <c r="CU38" i="2" s="1"/>
  <c r="CR65" i="3"/>
  <c r="CR8" i="3" s="1"/>
  <c r="CR56" i="3"/>
  <c r="CR57" i="3" s="1"/>
  <c r="CR66" i="3" l="1"/>
  <c r="CR67" i="3" s="1"/>
  <c r="CU39" i="2"/>
  <c r="G6" i="6"/>
  <c r="CT51" i="2"/>
  <c r="CT52" i="2" s="1"/>
  <c r="CR9" i="3"/>
  <c r="CR10" i="3" s="1"/>
  <c r="E6" i="6" l="1"/>
  <c r="CT60" i="2"/>
  <c r="CT61" i="2" s="1"/>
  <c r="CT62" i="2" s="1"/>
  <c r="CU47" i="2"/>
  <c r="CU48" i="2" s="1"/>
  <c r="CT53" i="2"/>
  <c r="CT54" i="2" s="1"/>
  <c r="CR18" i="3"/>
  <c r="CS5" i="3"/>
  <c r="CR11" i="3"/>
  <c r="CR12" i="3" s="1"/>
  <c r="CU49" i="2" l="1"/>
  <c r="G7" i="6"/>
  <c r="F18" i="6"/>
  <c r="CU57" i="2"/>
  <c r="CT63" i="2"/>
  <c r="CT64" i="2" s="1"/>
  <c r="CT70" i="2"/>
  <c r="CT71" i="2" s="1"/>
  <c r="CT72" i="2" s="1"/>
  <c r="CR19" i="3"/>
  <c r="CR20" i="3" s="1"/>
  <c r="CS6" i="3"/>
  <c r="CS7" i="3" s="1"/>
  <c r="E7" i="6" l="1"/>
  <c r="CT73" i="2"/>
  <c r="CT74" i="2" s="1"/>
  <c r="CU67" i="2"/>
  <c r="CU58" i="2"/>
  <c r="CR28" i="3"/>
  <c r="CR29" i="3" s="1"/>
  <c r="CR30" i="3" s="1"/>
  <c r="CR21" i="3"/>
  <c r="CR22" i="3" s="1"/>
  <c r="CS15" i="3"/>
  <c r="F19" i="6" l="1"/>
  <c r="CU59" i="2"/>
  <c r="G8" i="6"/>
  <c r="CU10" i="2"/>
  <c r="CU68" i="2"/>
  <c r="CS16" i="3"/>
  <c r="CS17" i="3" s="1"/>
  <c r="CR38" i="3"/>
  <c r="CR31" i="3"/>
  <c r="CR32" i="3" s="1"/>
  <c r="CS25" i="3"/>
  <c r="E8" i="6" l="1"/>
  <c r="CU69" i="2"/>
  <c r="G9" i="6"/>
  <c r="E9" i="6" s="1"/>
  <c r="F21" i="6" s="1"/>
  <c r="CU11" i="2"/>
  <c r="CU12" i="2" s="1"/>
  <c r="CU13" i="2" s="1"/>
  <c r="CU14" i="2" s="1"/>
  <c r="F3" i="6" s="1"/>
  <c r="CR39" i="3"/>
  <c r="CR40" i="3" s="1"/>
  <c r="CS26" i="3"/>
  <c r="CS27" i="3" s="1"/>
  <c r="F20" i="6" l="1"/>
  <c r="F22" i="6" s="1"/>
  <c r="B16" i="1" s="1"/>
  <c r="E10" i="6"/>
  <c r="F4" i="1" s="1"/>
  <c r="F14" i="1" s="1"/>
  <c r="G10" i="6"/>
  <c r="C4" i="1"/>
  <c r="C14" i="1" s="1"/>
  <c r="CU20" i="2"/>
  <c r="CR48" i="3"/>
  <c r="CR49" i="3" s="1"/>
  <c r="CR50" i="3" s="1"/>
  <c r="CR41" i="3"/>
  <c r="CR42" i="3" s="1"/>
  <c r="CS35" i="3"/>
  <c r="CU21" i="2" l="1"/>
  <c r="CU22" i="2" s="1"/>
  <c r="CU23" i="2" s="1"/>
  <c r="CU24" i="2" s="1"/>
  <c r="F4" i="6" s="1"/>
  <c r="CS36" i="3"/>
  <c r="CS37" i="3" s="1"/>
  <c r="CR51" i="3"/>
  <c r="CR52" i="3" s="1"/>
  <c r="CS45" i="3"/>
  <c r="CR58" i="3"/>
  <c r="CU30" i="2" l="1"/>
  <c r="CU31" i="2" s="1"/>
  <c r="CU32" i="2" s="1"/>
  <c r="CU33" i="2" s="1"/>
  <c r="CU34" i="2" s="1"/>
  <c r="F5" i="6" s="1"/>
  <c r="CS46" i="3"/>
  <c r="CS47" i="3" s="1"/>
  <c r="CR59" i="3"/>
  <c r="CR60" i="3" s="1"/>
  <c r="CU40" i="2" l="1"/>
  <c r="CU41" i="2" s="1"/>
  <c r="CU42" i="2" s="1"/>
  <c r="CU43" i="2" s="1"/>
  <c r="CU44" i="2" s="1"/>
  <c r="F6" i="6" s="1"/>
  <c r="CR68" i="3"/>
  <c r="CR69" i="3" s="1"/>
  <c r="CR70" i="3" s="1"/>
  <c r="CR71" i="3" s="1"/>
  <c r="CR72" i="3" s="1"/>
  <c r="CR61" i="3"/>
  <c r="CR62" i="3" s="1"/>
  <c r="CS55" i="3"/>
  <c r="CU50" i="2" l="1"/>
  <c r="CU51" i="2" s="1"/>
  <c r="CU52" i="2" s="1"/>
  <c r="CU53" i="2" s="1"/>
  <c r="CU54" i="2" s="1"/>
  <c r="F7" i="6" s="1"/>
  <c r="CS65" i="3"/>
  <c r="CS8" i="3" s="1"/>
  <c r="CS56" i="3"/>
  <c r="CS57" i="3" s="1"/>
  <c r="CS66" i="3" l="1"/>
  <c r="CS67" i="3" s="1"/>
  <c r="CU60" i="2"/>
  <c r="CU61" i="2" s="1"/>
  <c r="CU62" i="2" s="1"/>
  <c r="CU63" i="2" s="1"/>
  <c r="CU64" i="2" s="1"/>
  <c r="F8" i="6" s="1"/>
  <c r="CS9" i="3"/>
  <c r="CS10" i="3" s="1"/>
  <c r="CU70" i="2" l="1"/>
  <c r="CU71" i="2" s="1"/>
  <c r="CU72" i="2" s="1"/>
  <c r="CU73" i="2" s="1"/>
  <c r="CU74" i="2" s="1"/>
  <c r="F9" i="6" s="1"/>
  <c r="CS18" i="3"/>
  <c r="CS19" i="3" s="1"/>
  <c r="CS11" i="3"/>
  <c r="CS12" i="3" s="1"/>
  <c r="CT5" i="3"/>
  <c r="C3" i="1" l="1"/>
  <c r="CS20" i="3"/>
  <c r="CT15" i="3" s="1"/>
  <c r="CS28" i="3"/>
  <c r="CS29" i="3" s="1"/>
  <c r="CT6" i="3"/>
  <c r="CT7" i="3" s="1"/>
  <c r="E3" i="1" l="1"/>
  <c r="B5" i="1"/>
  <c r="C13" i="1"/>
  <c r="CS21" i="3"/>
  <c r="CS22" i="3" s="1"/>
  <c r="CS30" i="3"/>
  <c r="CS31" i="3" s="1"/>
  <c r="CS32" i="3" s="1"/>
  <c r="CS38" i="3"/>
  <c r="CS39" i="3" s="1"/>
  <c r="CT16" i="3"/>
  <c r="CT17" i="3" s="1"/>
  <c r="CT25" i="3" l="1"/>
  <c r="CT26" i="3" s="1"/>
  <c r="CT27" i="3" s="1"/>
  <c r="B15" i="1"/>
  <c r="D5" i="1"/>
  <c r="D15" i="1" s="1"/>
  <c r="E13" i="1"/>
  <c r="D16" i="1" s="1"/>
  <c r="F16" i="1" s="1"/>
  <c r="CS40" i="3"/>
  <c r="CT35" i="3" s="1"/>
  <c r="CS48" i="3"/>
  <c r="CS49" i="3" s="1"/>
  <c r="CS50" i="3" s="1"/>
  <c r="F5" i="1" l="1"/>
  <c r="CS41" i="3"/>
  <c r="CS42" i="3" s="1"/>
  <c r="CT36" i="3"/>
  <c r="CT37" i="3" s="1"/>
  <c r="CS58" i="3"/>
  <c r="CT45" i="3"/>
  <c r="CS51" i="3"/>
  <c r="CS52" i="3" s="1"/>
  <c r="F15" i="1" l="1"/>
  <c r="C8" i="1"/>
  <c r="C18" i="1" s="1"/>
  <c r="B19" i="1" s="1"/>
  <c r="CT46" i="3"/>
  <c r="CT47" i="3" s="1"/>
  <c r="CS59" i="3"/>
  <c r="CS60" i="3" s="1"/>
  <c r="CS68" i="3" l="1"/>
  <c r="CS69" i="3" s="1"/>
  <c r="CS70" i="3" s="1"/>
  <c r="CS71" i="3" s="1"/>
  <c r="CS72" i="3" s="1"/>
  <c r="CS61" i="3"/>
  <c r="CS62" i="3" s="1"/>
  <c r="CT55" i="3"/>
  <c r="CT65" i="3" l="1"/>
  <c r="CT66" i="3" s="1"/>
  <c r="CT67" i="3" s="1"/>
  <c r="CT56" i="3"/>
  <c r="CT57" i="3" s="1"/>
  <c r="CT8" i="3" l="1"/>
  <c r="CT9" i="3" s="1"/>
  <c r="CT10" i="3" s="1"/>
  <c r="CT11" i="3" l="1"/>
  <c r="CT12" i="3" s="1"/>
  <c r="CU5" i="3"/>
  <c r="CT18" i="3"/>
  <c r="CT19" i="3" l="1"/>
  <c r="CT20" i="3" s="1"/>
  <c r="CU6" i="3"/>
  <c r="Q3" i="6" s="1"/>
  <c r="CT28" i="3" l="1"/>
  <c r="CT29" i="3" s="1"/>
  <c r="CT30" i="3" s="1"/>
  <c r="CU7" i="3"/>
  <c r="N3" i="6"/>
  <c r="CT21" i="3"/>
  <c r="CT22" i="3" s="1"/>
  <c r="CU15" i="3"/>
  <c r="CT31" i="3" l="1"/>
  <c r="CT32" i="3" s="1"/>
  <c r="CU25" i="3"/>
  <c r="CT38" i="3"/>
  <c r="CU16" i="3"/>
  <c r="Q4" i="6" s="1"/>
  <c r="O3" i="6"/>
  <c r="O15" i="6"/>
  <c r="CU17" i="3" l="1"/>
  <c r="N4" i="6"/>
  <c r="CT39" i="3"/>
  <c r="CT40" i="3" s="1"/>
  <c r="CU26" i="3"/>
  <c r="Q5" i="6" s="1"/>
  <c r="N5" i="6" s="1"/>
  <c r="CT48" i="3" l="1"/>
  <c r="CT49" i="3" s="1"/>
  <c r="CT50" i="3" s="1"/>
  <c r="CU27" i="3"/>
  <c r="O5" i="6"/>
  <c r="O17" i="6"/>
  <c r="CT41" i="3"/>
  <c r="CT42" i="3" s="1"/>
  <c r="CU35" i="3"/>
  <c r="O4" i="6"/>
  <c r="O16" i="6"/>
  <c r="CT58" i="3" l="1"/>
  <c r="CT59" i="3" s="1"/>
  <c r="CT60" i="3" s="1"/>
  <c r="CU36" i="3"/>
  <c r="Q6" i="6" s="1"/>
  <c r="CT51" i="3"/>
  <c r="CT52" i="3" s="1"/>
  <c r="CU45" i="3"/>
  <c r="CU37" i="3" l="1"/>
  <c r="CU46" i="3"/>
  <c r="Q7" i="6" s="1"/>
  <c r="N7" i="6" s="1"/>
  <c r="N6" i="6"/>
  <c r="CT61" i="3"/>
  <c r="CT62" i="3" s="1"/>
  <c r="CU55" i="3"/>
  <c r="CT68" i="3"/>
  <c r="CT69" i="3" s="1"/>
  <c r="CT70" i="3" s="1"/>
  <c r="CT71" i="3" l="1"/>
  <c r="CT72" i="3" s="1"/>
  <c r="CU65" i="3"/>
  <c r="CU56" i="3"/>
  <c r="Q8" i="6" s="1"/>
  <c r="O6" i="6"/>
  <c r="O18" i="6"/>
  <c r="CU47" i="3"/>
  <c r="O7" i="6"/>
  <c r="O19" i="6"/>
  <c r="CU57" i="3" l="1"/>
  <c r="N8" i="6"/>
  <c r="CU8" i="3"/>
  <c r="CU66" i="3"/>
  <c r="Q9" i="6" s="1"/>
  <c r="N9" i="6" s="1"/>
  <c r="CU67" i="3" l="1"/>
  <c r="Q10" i="6"/>
  <c r="CU9" i="3"/>
  <c r="CU10" i="3" s="1"/>
  <c r="CU11" i="3" s="1"/>
  <c r="CU12" i="3" s="1"/>
  <c r="P3" i="6" s="1"/>
  <c r="O8" i="6"/>
  <c r="O20" i="6"/>
  <c r="N10" i="6"/>
  <c r="N4" i="1" s="1"/>
  <c r="F24" i="1" s="1"/>
  <c r="O9" i="6"/>
  <c r="O21" i="6"/>
  <c r="K4" i="1"/>
  <c r="C24" i="1" s="1"/>
  <c r="O22" i="6" l="1"/>
  <c r="B25" i="1" s="1"/>
  <c r="O10" i="6"/>
  <c r="B6" i="1" s="1"/>
  <c r="CU18" i="3"/>
  <c r="CU19" i="3" s="1"/>
  <c r="CU20" i="3" l="1"/>
  <c r="CU21" i="3" s="1"/>
  <c r="CU22" i="3" s="1"/>
  <c r="P4" i="6" s="1"/>
  <c r="CU28" i="3"/>
  <c r="CU29" i="3" s="1"/>
  <c r="CU30" i="3" s="1"/>
  <c r="CU31" i="3" s="1"/>
  <c r="CU32" i="3" s="1"/>
  <c r="P5" i="6" s="1"/>
  <c r="CU38" i="3" l="1"/>
  <c r="CU39" i="3" s="1"/>
  <c r="CU40" i="3" s="1"/>
  <c r="CU41" i="3" s="1"/>
  <c r="CU42" i="3" s="1"/>
  <c r="P6" i="6" s="1"/>
  <c r="CU48" i="3" l="1"/>
  <c r="CU49" i="3" s="1"/>
  <c r="CU50" i="3" s="1"/>
  <c r="CU51" i="3" s="1"/>
  <c r="CU52" i="3" s="1"/>
  <c r="P7" i="6" s="1"/>
  <c r="CU58" i="3" l="1"/>
  <c r="CU59" i="3" l="1"/>
  <c r="CU60" i="3" s="1"/>
  <c r="CU61" i="3" s="1"/>
  <c r="CU62" i="3" s="1"/>
  <c r="P8" i="6" s="1"/>
  <c r="CU68" i="3" l="1"/>
  <c r="CU69" i="3" s="1"/>
  <c r="CU70" i="3" s="1"/>
  <c r="CU71" i="3" s="1"/>
  <c r="CU72" i="3" s="1"/>
  <c r="P9" i="6" s="1"/>
  <c r="K3" i="1" s="1"/>
  <c r="D9" i="1" s="1"/>
  <c r="M3" i="1" l="1"/>
  <c r="E23" i="1" s="1"/>
  <c r="D25" i="1" s="1"/>
  <c r="F25" i="1" s="1"/>
  <c r="B28" i="1" s="1"/>
  <c r="C23" i="1"/>
  <c r="D6" i="1" l="1"/>
  <c r="F6" i="1" s="1"/>
  <c r="B9" i="1" s="1"/>
</calcChain>
</file>

<file path=xl/sharedStrings.xml><?xml version="1.0" encoding="utf-8"?>
<sst xmlns="http://schemas.openxmlformats.org/spreadsheetml/2006/main" count="344" uniqueCount="73">
  <si>
    <t>Month beginning journey (1-12)</t>
  </si>
  <si>
    <t>Year beginning journey (YYYY)</t>
  </si>
  <si>
    <t>Monthly bonus payment (Go you!)</t>
  </si>
  <si>
    <t>Debts</t>
  </si>
  <si>
    <t>Balance owing</t>
  </si>
  <si>
    <t>Interest rate</t>
  </si>
  <si>
    <t>Minimum monthly payment</t>
  </si>
  <si>
    <t>Total paid</t>
  </si>
  <si>
    <t>Loan payoff date</t>
  </si>
  <si>
    <t>Total interest paid</t>
  </si>
  <si>
    <t>Total extra payments</t>
  </si>
  <si>
    <t>TOTAL</t>
  </si>
  <si>
    <t>You will be debt-free by</t>
  </si>
  <si>
    <t>or</t>
  </si>
  <si>
    <t>years</t>
  </si>
  <si>
    <t>You'll pay approximately</t>
  </si>
  <si>
    <t>in total interest</t>
  </si>
  <si>
    <t>or a total of</t>
  </si>
  <si>
    <t>If you pay an extra</t>
  </si>
  <si>
    <t>over a period of</t>
  </si>
  <si>
    <t xml:space="preserve">or </t>
  </si>
  <si>
    <t>then you will save</t>
  </si>
  <si>
    <t>and</t>
  </si>
  <si>
    <t>If you continue to</t>
  </si>
  <si>
    <t>save your</t>
  </si>
  <si>
    <t xml:space="preserve">debt payments AFTER the debts have been paid </t>
  </si>
  <si>
    <t xml:space="preserve">then you will be </t>
  </si>
  <si>
    <t>than if paying the minimum.</t>
  </si>
  <si>
    <t>Month</t>
  </si>
  <si>
    <t>Monthly bonus payment</t>
  </si>
  <si>
    <t>One off bonus payment</t>
  </si>
  <si>
    <t>Loan # 1</t>
  </si>
  <si>
    <t>Last month's balance</t>
  </si>
  <si>
    <t>Interest accrued</t>
  </si>
  <si>
    <t>New balance</t>
  </si>
  <si>
    <t>Portion of snowball available</t>
  </si>
  <si>
    <t>Payment</t>
  </si>
  <si>
    <t>Month ending balance</t>
  </si>
  <si>
    <t>Number of months</t>
  </si>
  <si>
    <t>Loan # 2</t>
  </si>
  <si>
    <t>Loan # 3</t>
  </si>
  <si>
    <t>Loan # 4</t>
  </si>
  <si>
    <t>Loan # 5</t>
  </si>
  <si>
    <t>Loan # 6</t>
  </si>
  <si>
    <t>Loan # 7</t>
  </si>
  <si>
    <t xml:space="preserve">Enter data in purple cells </t>
  </si>
  <si>
    <t xml:space="preserve"> </t>
  </si>
  <si>
    <t>VS.</t>
  </si>
  <si>
    <t>AVALANCHE RESULTS WITH EXTRA PAYMENTS</t>
  </si>
  <si>
    <t>AVALANCHE RESULTS WITHOUT EXTRA PAYMENTS</t>
  </si>
  <si>
    <t>PAYING THE MINIMUM WITH NO AVALANCHE</t>
  </si>
  <si>
    <t>than if no extra payments.</t>
  </si>
  <si>
    <t>Avalance with extra payments</t>
  </si>
  <si>
    <t>No avalanche - minimum payments compared to avalanche without extra payments</t>
  </si>
  <si>
    <t>No avalanche - minimum payments compared to avalanche with extra payments</t>
  </si>
  <si>
    <t xml:space="preserve">Avalanche without extra payments </t>
  </si>
  <si>
    <t xml:space="preserve">better off by </t>
  </si>
  <si>
    <t xml:space="preserve">If you have any future one payments you would like to make, enter in sheet 4 row 3 (in purple) </t>
  </si>
  <si>
    <t>Order</t>
  </si>
  <si>
    <t>VIEW YOUR RESULTS ON THE NEXT PAGE</t>
  </si>
  <si>
    <t>Opening balance</t>
  </si>
  <si>
    <t>Loan</t>
  </si>
  <si>
    <t>Interest</t>
  </si>
  <si>
    <t>Minimum payment</t>
  </si>
  <si>
    <t>Closing balance</t>
  </si>
  <si>
    <t>Minimum payments (Do not enter data here)</t>
  </si>
  <si>
    <t>ENTER DEBTS FROM BOTTOM TO TOP (D17 FIRST)</t>
  </si>
  <si>
    <t>https://www.yourmoneyblueprint.co.nz/</t>
  </si>
  <si>
    <t>Westpac credit card</t>
  </si>
  <si>
    <t>BNZ credit card</t>
  </si>
  <si>
    <t>Car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</si>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</sst>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&quot;Loan 1&quot;\ General"/>
    <numFmt numFmtId="166" formatCode="_-&quot;$&quot;* #,##0_-;\-&quot;$&quot;* #,##0_-;_-&quot;$&quot;* &quot;-&quot;??_-;_-@_-"/>
    <numFmt numFmtId="167" formatCode="0.00%\ &quot;average&quot;"/>
    <numFmt numFmtId="168" formatCode="[$-1409]d\ mmmm\ yyyy;@"/>
    <numFmt numFmtId="169" formatCode="0.0"/>
    <numFmt numFmtId="170" formatCode="&quot;$&quot;#,##0"/>
    <numFmt numFmtId="171" formatCode="0.0\ &quot;years&quot;"/>
    <numFmt numFmtId="172" formatCode="&quot;$&quot;#,##0\ &quot;per month&quot;"/>
    <numFmt numFmtId="173" formatCode="0\ &quot;months&quot;"/>
    <numFmt numFmtId="174" formatCode="0.00\ &quot;years&quot;"/>
    <numFmt numFmtId="175" formatCode="&quot;$&quot;0\ &quot;monthly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2"/>
      <color rgb="FF4A4A4A"/>
      <name val="Calibri"/>
      <family val="2"/>
      <scheme val="minor"/>
    </font>
    <font>
      <sz val="12"/>
      <color rgb="FF4A4A4A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4A4A4A"/>
      <name val="Calibri"/>
      <family val="2"/>
      <scheme val="minor"/>
    </font>
    <font>
      <sz val="14"/>
      <color rgb="FF4A4A4A"/>
      <name val="Calibri"/>
      <family val="2"/>
      <scheme val="minor"/>
    </font>
    <font>
      <b/>
      <sz val="14"/>
      <color rgb="FF4A4A4A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166" fontId="3" fillId="2" borderId="8" xfId="1" applyNumberFormat="1" applyFont="1" applyFill="1" applyBorder="1" applyAlignment="1" applyProtection="1">
      <alignment horizontal="center"/>
      <protection locked="0"/>
    </xf>
    <xf numFmtId="10" fontId="3" fillId="2" borderId="8" xfId="2" applyNumberFormat="1" applyFont="1" applyFill="1" applyBorder="1" applyAlignment="1" applyProtection="1">
      <alignment horizontal="center"/>
      <protection locked="0"/>
    </xf>
    <xf numFmtId="166" fontId="3" fillId="2" borderId="0" xfId="1" applyNumberFormat="1" applyFont="1" applyFill="1" applyBorder="1" applyAlignment="1" applyProtection="1">
      <alignment horizontal="center"/>
      <protection locked="0"/>
    </xf>
    <xf numFmtId="10" fontId="3" fillId="2" borderId="0" xfId="2" applyNumberFormat="1" applyFont="1" applyFill="1" applyBorder="1" applyAlignment="1" applyProtection="1">
      <alignment horizontal="center"/>
      <protection locked="0"/>
    </xf>
    <xf numFmtId="166" fontId="3" fillId="2" borderId="16" xfId="1" applyNumberFormat="1" applyFont="1" applyFill="1" applyBorder="1" applyAlignment="1" applyProtection="1">
      <alignment horizontal="center"/>
      <protection locked="0"/>
    </xf>
    <xf numFmtId="166" fontId="3" fillId="2" borderId="18" xfId="1" applyNumberFormat="1" applyFont="1" applyFill="1" applyBorder="1" applyAlignment="1" applyProtection="1">
      <alignment horizontal="center"/>
      <protection locked="0"/>
    </xf>
    <xf numFmtId="10" fontId="3" fillId="2" borderId="18" xfId="2" applyNumberFormat="1" applyFont="1" applyFill="1" applyBorder="1" applyAlignment="1" applyProtection="1">
      <alignment horizontal="center"/>
      <protection locked="0"/>
    </xf>
    <xf numFmtId="0" fontId="4" fillId="0" borderId="17" xfId="0" applyFont="1" applyBorder="1" applyAlignment="1">
      <alignment horizontal="center"/>
    </xf>
    <xf numFmtId="168" fontId="10" fillId="0" borderId="0" xfId="0" applyNumberFormat="1" applyFont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9" fontId="10" fillId="0" borderId="0" xfId="0" applyNumberFormat="1" applyFont="1" applyAlignment="1" applyProtection="1">
      <alignment horizontal="center"/>
      <protection hidden="1"/>
    </xf>
    <xf numFmtId="168" fontId="10" fillId="0" borderId="8" xfId="0" applyNumberFormat="1" applyFont="1" applyBorder="1" applyAlignment="1" applyProtection="1">
      <alignment horizontal="center"/>
      <protection hidden="1"/>
    </xf>
    <xf numFmtId="0" fontId="9" fillId="0" borderId="8" xfId="0" applyFont="1" applyBorder="1" applyAlignment="1" applyProtection="1">
      <alignment horizontal="center"/>
      <protection hidden="1"/>
    </xf>
    <xf numFmtId="169" fontId="10" fillId="0" borderId="8" xfId="0" applyNumberFormat="1" applyFont="1" applyBorder="1" applyAlignment="1" applyProtection="1">
      <alignment horizontal="center"/>
      <protection hidden="1"/>
    </xf>
    <xf numFmtId="6" fontId="10" fillId="0" borderId="0" xfId="0" applyNumberFormat="1" applyFont="1" applyAlignment="1" applyProtection="1">
      <alignment horizontal="center"/>
      <protection hidden="1"/>
    </xf>
    <xf numFmtId="8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70" fontId="10" fillId="0" borderId="4" xfId="0" applyNumberFormat="1" applyFont="1" applyBorder="1" applyAlignment="1" applyProtection="1">
      <alignment horizontal="center"/>
      <protection hidden="1"/>
    </xf>
    <xf numFmtId="6" fontId="10" fillId="0" borderId="26" xfId="0" applyNumberFormat="1" applyFont="1" applyBorder="1" applyAlignment="1" applyProtection="1">
      <alignment horizontal="center"/>
      <protection hidden="1"/>
    </xf>
    <xf numFmtId="0" fontId="9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center"/>
      <protection hidden="1"/>
    </xf>
    <xf numFmtId="0" fontId="11" fillId="0" borderId="0" xfId="0" applyFont="1" applyAlignment="1">
      <alignment horizontal="center"/>
    </xf>
    <xf numFmtId="0" fontId="11" fillId="0" borderId="0" xfId="0" applyFont="1"/>
    <xf numFmtId="0" fontId="0" fillId="0" borderId="0" xfId="0" applyAlignment="1">
      <alignment horizontal="center"/>
    </xf>
    <xf numFmtId="170" fontId="0" fillId="0" borderId="0" xfId="0" applyNumberFormat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2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2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2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2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70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/>
    <xf numFmtId="170" fontId="10" fillId="0" borderId="6" xfId="0" applyNumberFormat="1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4" fillId="0" borderId="27" xfId="0" applyFont="1" applyBorder="1" applyAlignment="1">
      <alignment horizontal="center" vertical="center" wrapText="1"/>
    </xf>
    <xf numFmtId="166" fontId="5" fillId="0" borderId="0" xfId="1" applyNumberFormat="1" applyFont="1" applyFill="1" applyBorder="1" applyAlignment="1" applyProtection="1">
      <alignment horizontal="center"/>
      <protection hidden="1"/>
    </xf>
    <xf numFmtId="14" fontId="6" fillId="0" borderId="0" xfId="0" applyNumberFormat="1" applyFont="1" applyAlignment="1" applyProtection="1">
      <alignment horizontal="center"/>
      <protection hidden="1"/>
    </xf>
    <xf numFmtId="166" fontId="6" fillId="0" borderId="9" xfId="0" applyNumberFormat="1" applyFont="1" applyBorder="1" applyAlignment="1" applyProtection="1">
      <alignment horizontal="center"/>
      <protection hidden="1"/>
    </xf>
    <xf numFmtId="166" fontId="6" fillId="0" borderId="14" xfId="0" applyNumberFormat="1" applyFont="1" applyBorder="1" applyAlignment="1" applyProtection="1">
      <alignment horizontal="center"/>
      <protection hidden="1"/>
    </xf>
    <xf numFmtId="14" fontId="6" fillId="0" borderId="18" xfId="0" applyNumberFormat="1" applyFont="1" applyBorder="1" applyAlignment="1" applyProtection="1">
      <alignment horizontal="center"/>
      <protection hidden="1"/>
    </xf>
    <xf numFmtId="166" fontId="6" fillId="0" borderId="19" xfId="0" applyNumberFormat="1" applyFont="1" applyBorder="1" applyAlignment="1" applyProtection="1">
      <alignment horizontal="center"/>
      <protection hidden="1"/>
    </xf>
    <xf numFmtId="166" fontId="4" fillId="0" borderId="18" xfId="1" applyNumberFormat="1" applyFont="1" applyFill="1" applyBorder="1" applyAlignment="1" applyProtection="1">
      <alignment horizontal="center"/>
      <protection hidden="1"/>
    </xf>
    <xf numFmtId="2" fontId="4" fillId="0" borderId="18" xfId="0" applyNumberFormat="1" applyFont="1" applyBorder="1" applyAlignment="1" applyProtection="1">
      <alignment horizontal="center"/>
      <protection hidden="1"/>
    </xf>
    <xf numFmtId="6" fontId="4" fillId="0" borderId="19" xfId="0" applyNumberFormat="1" applyFont="1" applyBorder="1" applyAlignment="1" applyProtection="1">
      <alignment horizontal="center"/>
      <protection hidden="1"/>
    </xf>
    <xf numFmtId="166" fontId="4" fillId="0" borderId="10" xfId="1" applyNumberFormat="1" applyFont="1" applyBorder="1" applyAlignment="1" applyProtection="1">
      <alignment horizontal="center"/>
      <protection hidden="1"/>
    </xf>
    <xf numFmtId="167" fontId="4" fillId="0" borderId="18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166" fontId="7" fillId="0" borderId="9" xfId="1" applyNumberFormat="1" applyFont="1" applyFill="1" applyBorder="1" applyAlignment="1" applyProtection="1">
      <alignment horizontal="center"/>
      <protection hidden="1"/>
    </xf>
    <xf numFmtId="9" fontId="7" fillId="0" borderId="0" xfId="2" applyFont="1" applyFill="1" applyBorder="1" applyAlignment="1" applyProtection="1">
      <alignment horizontal="center"/>
      <protection hidden="1"/>
    </xf>
    <xf numFmtId="166" fontId="7" fillId="0" borderId="14" xfId="1" applyNumberFormat="1" applyFont="1" applyFill="1" applyBorder="1" applyAlignment="1" applyProtection="1">
      <alignment horizontal="center"/>
      <protection hidden="1"/>
    </xf>
    <xf numFmtId="9" fontId="7" fillId="0" borderId="18" xfId="2" applyFont="1" applyFill="1" applyBorder="1" applyAlignment="1" applyProtection="1">
      <alignment horizontal="center"/>
      <protection hidden="1"/>
    </xf>
    <xf numFmtId="166" fontId="7" fillId="0" borderId="19" xfId="1" applyNumberFormat="1" applyFont="1" applyFill="1" applyBorder="1" applyAlignment="1" applyProtection="1">
      <alignment horizontal="center"/>
      <protection hidden="1"/>
    </xf>
    <xf numFmtId="166" fontId="5" fillId="0" borderId="18" xfId="1" applyNumberFormat="1" applyFont="1" applyFill="1" applyBorder="1" applyAlignment="1" applyProtection="1">
      <alignment horizontal="center"/>
      <protection hidden="1"/>
    </xf>
    <xf numFmtId="0" fontId="4" fillId="0" borderId="17" xfId="0" applyFont="1" applyBorder="1" applyAlignment="1" applyProtection="1">
      <alignment horizontal="center"/>
      <protection hidden="1"/>
    </xf>
    <xf numFmtId="166" fontId="4" fillId="0" borderId="20" xfId="1" applyNumberFormat="1" applyFont="1" applyBorder="1" applyAlignment="1" applyProtection="1">
      <alignment horizontal="center"/>
      <protection hidden="1"/>
    </xf>
    <xf numFmtId="166" fontId="4" fillId="0" borderId="19" xfId="0" applyNumberFormat="1" applyFont="1" applyBorder="1" applyAlignment="1" applyProtection="1">
      <alignment horizontal="center"/>
      <protection hidden="1"/>
    </xf>
    <xf numFmtId="165" fontId="2" fillId="0" borderId="0" xfId="0" applyNumberFormat="1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166" fontId="0" fillId="0" borderId="0" xfId="0" applyNumberFormat="1" applyProtection="1">
      <protection hidden="1"/>
    </xf>
    <xf numFmtId="170" fontId="0" fillId="0" borderId="0" xfId="0" applyNumberForma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70" fontId="2" fillId="0" borderId="0" xfId="0" applyNumberFormat="1" applyFont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6" fillId="0" borderId="3" xfId="0" applyFont="1" applyBorder="1" applyAlignment="1" applyProtection="1">
      <alignment horizontal="center"/>
      <protection hidden="1"/>
    </xf>
    <xf numFmtId="0" fontId="16" fillId="0" borderId="4" xfId="0" applyFont="1" applyBorder="1" applyAlignment="1" applyProtection="1">
      <alignment horizontal="center"/>
      <protection hidden="1"/>
    </xf>
    <xf numFmtId="0" fontId="9" fillId="0" borderId="25" xfId="0" applyFont="1" applyBorder="1" applyAlignment="1" applyProtection="1">
      <alignment horizontal="center"/>
      <protection hidden="1"/>
    </xf>
    <xf numFmtId="0" fontId="11" fillId="0" borderId="3" xfId="0" applyFont="1" applyBorder="1" applyProtection="1">
      <protection hidden="1"/>
    </xf>
    <xf numFmtId="170" fontId="12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171" fontId="12" fillId="0" borderId="0" xfId="0" applyNumberFormat="1" applyFont="1" applyAlignment="1" applyProtection="1">
      <alignment horizontal="center"/>
      <protection hidden="1"/>
    </xf>
    <xf numFmtId="172" fontId="12" fillId="0" borderId="4" xfId="0" applyNumberFormat="1" applyFont="1" applyBorder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166" fontId="12" fillId="0" borderId="0" xfId="0" applyNumberFormat="1" applyFont="1" applyProtection="1">
      <protection hidden="1"/>
    </xf>
    <xf numFmtId="0" fontId="11" fillId="0" borderId="5" xfId="0" applyFont="1" applyBorder="1" applyProtection="1">
      <protection hidden="1"/>
    </xf>
    <xf numFmtId="166" fontId="13" fillId="4" borderId="26" xfId="0" applyNumberFormat="1" applyFont="1" applyFill="1" applyBorder="1" applyAlignment="1" applyProtection="1">
      <alignment horizontal="center"/>
      <protection hidden="1"/>
    </xf>
    <xf numFmtId="0" fontId="11" fillId="0" borderId="26" xfId="0" applyFont="1" applyBorder="1" applyAlignment="1" applyProtection="1">
      <alignment horizontal="center"/>
      <protection hidden="1"/>
    </xf>
    <xf numFmtId="171" fontId="13" fillId="4" borderId="26" xfId="0" applyNumberFormat="1" applyFont="1" applyFill="1" applyBorder="1" applyAlignment="1" applyProtection="1">
      <alignment horizontal="center"/>
      <protection hidden="1"/>
    </xf>
    <xf numFmtId="173" fontId="14" fillId="4" borderId="6" xfId="0" applyNumberFormat="1" applyFont="1" applyFill="1" applyBorder="1" applyAlignment="1" applyProtection="1">
      <alignment horizontal="center"/>
      <protection hidden="1"/>
    </xf>
    <xf numFmtId="6" fontId="12" fillId="0" borderId="0" xfId="0" applyNumberFormat="1" applyFont="1" applyAlignment="1" applyProtection="1">
      <alignment horizontal="center"/>
      <protection hidden="1"/>
    </xf>
    <xf numFmtId="174" fontId="12" fillId="0" borderId="0" xfId="0" applyNumberFormat="1" applyFont="1" applyAlignment="1" applyProtection="1">
      <alignment horizontal="center"/>
      <protection hidden="1"/>
    </xf>
    <xf numFmtId="1" fontId="12" fillId="0" borderId="0" xfId="0" applyNumberFormat="1" applyFont="1" applyAlignment="1" applyProtection="1">
      <alignment horizontal="center"/>
      <protection hidden="1"/>
    </xf>
    <xf numFmtId="44" fontId="11" fillId="0" borderId="0" xfId="0" applyNumberFormat="1" applyFont="1" applyAlignment="1" applyProtection="1">
      <alignment horizontal="center"/>
      <protection hidden="1"/>
    </xf>
    <xf numFmtId="175" fontId="12" fillId="0" borderId="0" xfId="0" applyNumberFormat="1" applyFont="1" applyAlignment="1" applyProtection="1">
      <alignment horizontal="center"/>
      <protection hidden="1"/>
    </xf>
    <xf numFmtId="172" fontId="14" fillId="0" borderId="0" xfId="0" applyNumberFormat="1" applyFont="1" applyAlignment="1" applyProtection="1">
      <alignment horizontal="center"/>
      <protection hidden="1"/>
    </xf>
    <xf numFmtId="170" fontId="14" fillId="0" borderId="0" xfId="0" applyNumberFormat="1" applyFont="1" applyAlignment="1" applyProtection="1">
      <alignment horizontal="center"/>
      <protection hidden="1"/>
    </xf>
    <xf numFmtId="168" fontId="14" fillId="0" borderId="0" xfId="0" applyNumberFormat="1" applyFont="1" applyAlignment="1" applyProtection="1">
      <alignment horizontal="center"/>
      <protection hidden="1"/>
    </xf>
    <xf numFmtId="0" fontId="9" fillId="0" borderId="4" xfId="0" applyFont="1" applyBorder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5" fontId="5" fillId="0" borderId="7" xfId="0" applyNumberFormat="1" applyFont="1" applyBorder="1" applyAlignment="1" applyProtection="1">
      <alignment horizontal="center"/>
      <protection hidden="1"/>
    </xf>
    <xf numFmtId="166" fontId="5" fillId="0" borderId="8" xfId="0" applyNumberFormat="1" applyFont="1" applyBorder="1" applyAlignment="1" applyProtection="1">
      <alignment horizontal="center"/>
      <protection hidden="1"/>
    </xf>
    <xf numFmtId="10" fontId="5" fillId="0" borderId="8" xfId="2" applyNumberFormat="1" applyFont="1" applyBorder="1" applyAlignment="1" applyProtection="1">
      <alignment horizontal="center"/>
      <protection hidden="1"/>
    </xf>
    <xf numFmtId="166" fontId="5" fillId="0" borderId="9" xfId="0" applyNumberFormat="1" applyFont="1" applyBorder="1" applyAlignment="1" applyProtection="1">
      <alignment horizontal="center"/>
      <protection hidden="1"/>
    </xf>
    <xf numFmtId="166" fontId="5" fillId="0" borderId="8" xfId="1" applyNumberFormat="1" applyFont="1" applyFill="1" applyBorder="1" applyAlignment="1" applyProtection="1">
      <alignment horizontal="center"/>
      <protection hidden="1"/>
    </xf>
    <xf numFmtId="14" fontId="6" fillId="0" borderId="8" xfId="0" applyNumberFormat="1" applyFont="1" applyBorder="1" applyAlignment="1" applyProtection="1">
      <alignment horizontal="center"/>
      <protection hidden="1"/>
    </xf>
    <xf numFmtId="166" fontId="7" fillId="0" borderId="8" xfId="1" applyNumberFormat="1" applyFont="1" applyFill="1" applyBorder="1" applyAlignment="1" applyProtection="1">
      <alignment horizontal="center"/>
      <protection hidden="1"/>
    </xf>
    <xf numFmtId="10" fontId="7" fillId="0" borderId="8" xfId="2" applyNumberFormat="1" applyFont="1" applyFill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165" fontId="5" fillId="0" borderId="15" xfId="0" applyNumberFormat="1" applyFont="1" applyBorder="1" applyAlignment="1" applyProtection="1">
      <alignment horizontal="center"/>
      <protection hidden="1"/>
    </xf>
    <xf numFmtId="166" fontId="5" fillId="0" borderId="0" xfId="0" applyNumberFormat="1" applyFont="1" applyAlignment="1" applyProtection="1">
      <alignment horizontal="center"/>
      <protection hidden="1"/>
    </xf>
    <xf numFmtId="10" fontId="5" fillId="0" borderId="0" xfId="2" applyNumberFormat="1" applyFont="1" applyBorder="1" applyAlignment="1" applyProtection="1">
      <alignment horizontal="center"/>
      <protection hidden="1"/>
    </xf>
    <xf numFmtId="166" fontId="5" fillId="0" borderId="14" xfId="0" applyNumberFormat="1" applyFont="1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 applyProtection="1">
      <alignment horizontal="center"/>
      <protection hidden="1"/>
    </xf>
    <xf numFmtId="10" fontId="7" fillId="0" borderId="0" xfId="2" applyNumberFormat="1" applyFont="1" applyFill="1" applyBorder="1" applyAlignment="1" applyProtection="1">
      <alignment horizontal="center"/>
      <protection hidden="1"/>
    </xf>
    <xf numFmtId="165" fontId="5" fillId="0" borderId="17" xfId="0" applyNumberFormat="1" applyFont="1" applyBorder="1" applyAlignment="1" applyProtection="1">
      <alignment horizontal="center"/>
      <protection hidden="1"/>
    </xf>
    <xf numFmtId="166" fontId="5" fillId="0" borderId="18" xfId="0" applyNumberFormat="1" applyFont="1" applyBorder="1" applyAlignment="1" applyProtection="1">
      <alignment horizontal="center"/>
      <protection hidden="1"/>
    </xf>
    <xf numFmtId="10" fontId="5" fillId="0" borderId="18" xfId="2" applyNumberFormat="1" applyFont="1" applyBorder="1" applyAlignment="1" applyProtection="1">
      <alignment horizontal="center"/>
      <protection hidden="1"/>
    </xf>
    <xf numFmtId="166" fontId="5" fillId="0" borderId="19" xfId="0" applyNumberFormat="1" applyFont="1" applyBorder="1" applyAlignment="1" applyProtection="1">
      <alignment horizontal="center"/>
      <protection hidden="1"/>
    </xf>
    <xf numFmtId="166" fontId="7" fillId="0" borderId="18" xfId="1" applyNumberFormat="1" applyFont="1" applyFill="1" applyBorder="1" applyAlignment="1" applyProtection="1">
      <alignment horizontal="center"/>
      <protection hidden="1"/>
    </xf>
    <xf numFmtId="10" fontId="7" fillId="0" borderId="18" xfId="2" applyNumberFormat="1" applyFont="1" applyFill="1" applyBorder="1" applyAlignment="1" applyProtection="1">
      <alignment horizontal="center"/>
      <protection hidden="1"/>
    </xf>
    <xf numFmtId="166" fontId="6" fillId="0" borderId="20" xfId="0" applyNumberFormat="1" applyFont="1" applyBorder="1" applyAlignment="1" applyProtection="1">
      <alignment horizontal="center"/>
      <protection hidden="1"/>
    </xf>
    <xf numFmtId="166" fontId="6" fillId="0" borderId="18" xfId="0" applyNumberFormat="1" applyFont="1" applyBorder="1" applyAlignment="1" applyProtection="1">
      <alignment horizontal="center"/>
      <protection hidden="1"/>
    </xf>
    <xf numFmtId="166" fontId="4" fillId="0" borderId="18" xfId="1" applyNumberFormat="1" applyFont="1" applyBorder="1" applyAlignment="1" applyProtection="1">
      <alignment horizontal="center"/>
      <protection hidden="1"/>
    </xf>
    <xf numFmtId="166" fontId="4" fillId="0" borderId="19" xfId="1" applyNumberFormat="1" applyFont="1" applyBorder="1" applyAlignment="1" applyProtection="1">
      <alignment horizontal="center"/>
      <protection hidden="1"/>
    </xf>
    <xf numFmtId="166" fontId="4" fillId="0" borderId="18" xfId="0" applyNumberFormat="1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14" fontId="0" fillId="5" borderId="0" xfId="0" applyNumberFormat="1" applyFill="1" applyAlignment="1" applyProtection="1">
      <alignment horizontal="center"/>
      <protection hidden="1"/>
    </xf>
    <xf numFmtId="166" fontId="0" fillId="5" borderId="0" xfId="0" applyNumberFormat="1" applyFill="1" applyAlignment="1" applyProtection="1">
      <alignment horizontal="center"/>
      <protection hidden="1"/>
    </xf>
    <xf numFmtId="0" fontId="2" fillId="6" borderId="0" xfId="0" applyFon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/>
      <protection hidden="1"/>
    </xf>
    <xf numFmtId="166" fontId="0" fillId="6" borderId="0" xfId="0" applyNumberFormat="1" applyFill="1" applyAlignment="1" applyProtection="1">
      <alignment horizontal="center"/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/>
      <protection hidden="1"/>
    </xf>
    <xf numFmtId="166" fontId="0" fillId="7" borderId="0" xfId="0" applyNumberForma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0" fillId="8" borderId="0" xfId="0" applyFill="1" applyAlignment="1" applyProtection="1">
      <alignment horizontal="center"/>
      <protection hidden="1"/>
    </xf>
    <xf numFmtId="166" fontId="0" fillId="8" borderId="0" xfId="0" applyNumberForma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166" fontId="0" fillId="9" borderId="0" xfId="0" applyNumberFormat="1" applyFill="1" applyAlignment="1" applyProtection="1">
      <alignment horizontal="center"/>
      <protection hidden="1"/>
    </xf>
    <xf numFmtId="0" fontId="2" fillId="10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166" fontId="0" fillId="10" borderId="0" xfId="0" applyNumberFormat="1" applyFill="1" applyAlignment="1" applyProtection="1">
      <alignment horizont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/>
      <protection hidden="1"/>
    </xf>
    <xf numFmtId="166" fontId="0" fillId="11" borderId="0" xfId="0" applyNumberFormat="1" applyFill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2" borderId="4" xfId="0" applyFont="1" applyFill="1" applyBorder="1" applyAlignment="1" applyProtection="1">
      <alignment horizontal="center"/>
      <protection locked="0"/>
    </xf>
    <xf numFmtId="164" fontId="3" fillId="2" borderId="6" xfId="0" applyNumberFormat="1" applyFont="1" applyFill="1" applyBorder="1" applyAlignment="1" applyProtection="1">
      <alignment horizontal="center"/>
      <protection locked="0"/>
    </xf>
    <xf numFmtId="165" fontId="17" fillId="2" borderId="7" xfId="0" applyNumberFormat="1" applyFont="1" applyFill="1" applyBorder="1" applyAlignment="1" applyProtection="1">
      <alignment horizontal="center"/>
      <protection locked="0"/>
    </xf>
    <xf numFmtId="0" fontId="17" fillId="2" borderId="15" xfId="0" applyFont="1" applyFill="1" applyBorder="1" applyAlignment="1" applyProtection="1">
      <alignment horizontal="center"/>
      <protection locked="0"/>
    </xf>
    <xf numFmtId="0" fontId="17" fillId="2" borderId="16" xfId="0" applyFont="1" applyFill="1" applyBorder="1" applyAlignment="1" applyProtection="1">
      <alignment horizontal="center"/>
      <protection locked="0"/>
    </xf>
    <xf numFmtId="0" fontId="3" fillId="2" borderId="17" xfId="0" applyFont="1" applyFill="1" applyBorder="1" applyAlignment="1" applyProtection="1">
      <alignment horizontal="center"/>
      <protection locked="0"/>
    </xf>
    <xf numFmtId="170" fontId="3" fillId="2" borderId="0" xfId="0" applyNumberFormat="1" applyFont="1" applyFill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hidden="1"/>
    </xf>
    <xf numFmtId="166" fontId="6" fillId="0" borderId="16" xfId="1" applyNumberFormat="1" applyFont="1" applyFill="1" applyBorder="1" applyAlignment="1" applyProtection="1">
      <alignment horizontal="center"/>
      <protection hidden="1"/>
    </xf>
    <xf numFmtId="166" fontId="4" fillId="0" borderId="11" xfId="0" applyNumberFormat="1" applyFont="1" applyBorder="1" applyAlignment="1" applyProtection="1">
      <alignment horizontal="center"/>
      <protection hidden="1"/>
    </xf>
    <xf numFmtId="0" fontId="19" fillId="0" borderId="0" xfId="0" applyFont="1" applyAlignment="1">
      <alignment horizontal="center" vertical="center" wrapText="1"/>
    </xf>
    <xf numFmtId="2" fontId="19" fillId="0" borderId="0" xfId="0" applyNumberFormat="1" applyFont="1" applyAlignment="1" applyProtection="1">
      <alignment horizontal="center"/>
      <protection hidden="1"/>
    </xf>
    <xf numFmtId="6" fontId="19" fillId="0" borderId="0" xfId="0" applyNumberFormat="1" applyFont="1" applyAlignment="1" applyProtection="1">
      <alignment horizontal="center"/>
      <protection hidden="1"/>
    </xf>
    <xf numFmtId="0" fontId="19" fillId="0" borderId="16" xfId="0" applyFont="1" applyBorder="1" applyAlignment="1">
      <alignment horizontal="center" vertical="center" wrapText="1"/>
    </xf>
    <xf numFmtId="166" fontId="19" fillId="0" borderId="16" xfId="1" applyNumberFormat="1" applyFont="1" applyFill="1" applyBorder="1" applyAlignment="1" applyProtection="1">
      <alignment horizontal="center"/>
      <protection hidden="1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2" fontId="4" fillId="0" borderId="0" xfId="0" applyNumberFormat="1" applyFont="1" applyAlignment="1" applyProtection="1">
      <alignment horizontal="center"/>
      <protection hidden="1"/>
    </xf>
    <xf numFmtId="6" fontId="4" fillId="0" borderId="0" xfId="0" applyNumberFormat="1" applyFont="1" applyAlignment="1" applyProtection="1">
      <alignment horizontal="center"/>
      <protection hidden="1"/>
    </xf>
    <xf numFmtId="0" fontId="4" fillId="0" borderId="16" xfId="0" applyFont="1" applyBorder="1" applyAlignment="1">
      <alignment horizontal="center" vertical="center" wrapText="1"/>
    </xf>
    <xf numFmtId="166" fontId="5" fillId="0" borderId="16" xfId="1" applyNumberFormat="1" applyFont="1" applyFill="1" applyBorder="1" applyAlignment="1" applyProtection="1">
      <alignment horizontal="center"/>
      <protection hidden="1"/>
    </xf>
    <xf numFmtId="166" fontId="4" fillId="0" borderId="16" xfId="1" applyNumberFormat="1" applyFont="1" applyFill="1" applyBorder="1" applyAlignment="1" applyProtection="1">
      <alignment horizontal="center"/>
      <protection hidden="1"/>
    </xf>
    <xf numFmtId="0" fontId="15" fillId="0" borderId="0" xfId="0" applyFont="1"/>
    <xf numFmtId="165" fontId="6" fillId="0" borderId="7" xfId="0" applyNumberFormat="1" applyFont="1" applyBorder="1" applyAlignment="1" applyProtection="1">
      <alignment horizontal="center"/>
      <protection hidden="1"/>
    </xf>
    <xf numFmtId="165" fontId="6" fillId="0" borderId="15" xfId="0" applyNumberFormat="1" applyFont="1" applyBorder="1" applyAlignment="1" applyProtection="1">
      <alignment horizontal="center"/>
      <protection hidden="1"/>
    </xf>
    <xf numFmtId="165" fontId="6" fillId="0" borderId="17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center"/>
    </xf>
    <xf numFmtId="8" fontId="2" fillId="0" borderId="0" xfId="0" applyNumberFormat="1" applyFont="1" applyAlignment="1" applyProtection="1">
      <alignment horizontal="center"/>
      <protection hidden="1"/>
    </xf>
    <xf numFmtId="0" fontId="3" fillId="2" borderId="0" xfId="0" applyFont="1" applyFill="1" applyAlignment="1">
      <alignment horizontal="center" vertical="top"/>
    </xf>
    <xf numFmtId="0" fontId="18" fillId="12" borderId="0" xfId="0" applyFont="1" applyFill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8" fillId="3" borderId="21" xfId="0" applyFont="1" applyFill="1" applyBorder="1" applyAlignment="1" applyProtection="1">
      <alignment horizontal="center"/>
      <protection hidden="1"/>
    </xf>
    <xf numFmtId="0" fontId="8" fillId="3" borderId="22" xfId="0" applyFont="1" applyFill="1" applyBorder="1" applyAlignment="1" applyProtection="1">
      <alignment horizontal="center"/>
      <protection hidden="1"/>
    </xf>
    <xf numFmtId="0" fontId="8" fillId="3" borderId="23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9" fillId="0" borderId="3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24" xfId="0" applyFont="1" applyBorder="1" applyAlignment="1" applyProtection="1">
      <alignment horizontal="center"/>
      <protection hidden="1"/>
    </xf>
    <xf numFmtId="0" fontId="9" fillId="0" borderId="8" xfId="0" applyFont="1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9" fillId="0" borderId="26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8" fillId="3" borderId="1" xfId="0" applyFont="1" applyFill="1" applyBorder="1" applyAlignment="1" applyProtection="1">
      <alignment horizontal="center"/>
      <protection hidden="1"/>
    </xf>
    <xf numFmtId="0" fontId="8" fillId="3" borderId="28" xfId="0" applyFont="1" applyFill="1" applyBorder="1" applyAlignment="1" applyProtection="1">
      <alignment horizontal="center"/>
      <protection hidden="1"/>
    </xf>
    <xf numFmtId="0" fontId="8" fillId="3" borderId="2" xfId="0" applyFont="1" applyFill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center"/>
      <protection hidden="1"/>
    </xf>
  </cellXfs>
  <cellStyles count="3">
    <cellStyle name="Currency" xfId="1" builtinId="4"/>
    <cellStyle name="Normal" xfId="0" builtinId="0"/>
    <cellStyle name="Percent" xfId="2" builtinId="5"/>
  </cellStyles>
  <dxfs count="3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31751</xdr:colOff>
      <xdr:row>0</xdr:row>
      <xdr:rowOff>28574</xdr:rowOff>
    </xdr:from>
    <xdr:ext cx="2387599" cy="601917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00CF58-D33B-41D6-98C7-905D605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1" y="28574"/>
          <a:ext cx="2387599" cy="601917"/>
        </a:xfrm>
        <a:prstGeom prst="rect">
          <a:avLst/>
        </a:prstGeom>
      </xdr:spPr>
    </xdr:pic>
    <xdr:clientData/>
  </xdr:oneCellAnchor>
  <xdr:twoCellAnchor>
    <xdr:from>
      <xdr:col>2</xdr:col>
      <xdr:colOff>104775</xdr:colOff>
      <xdr:row>16</xdr:row>
      <xdr:rowOff>28575</xdr:rowOff>
    </xdr:from>
    <xdr:to>
      <xdr:col>2</xdr:col>
      <xdr:colOff>542925</xdr:colOff>
      <xdr:row>16</xdr:row>
      <xdr:rowOff>133350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D0612A34-0D9D-471A-99C2-47E443446E11}"/>
            </a:ext>
          </a:extLst>
        </xdr:cNvPr>
        <xdr:cNvSpPr/>
      </xdr:nvSpPr>
      <xdr:spPr>
        <a:xfrm>
          <a:off x="5391150" y="3533775"/>
          <a:ext cx="438150" cy="1047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ourm\Desktop\Calculators%20and%20spreadsheets\Debt%20snowball%20loan%20payoff%20calcul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r loan data"/>
      <sheetName val="Results summary"/>
      <sheetName val="In depth results"/>
      <sheetName val="With extra repayments workings"/>
      <sheetName val="No extra repayments workings"/>
      <sheetName val="No snowball workings"/>
    </sheetNames>
    <sheetDataSet>
      <sheetData sheetId="0">
        <row r="5">
          <cell r="B5">
            <v>9</v>
          </cell>
        </row>
        <row r="6">
          <cell r="B6">
            <v>2018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E0881-8C49-4BC7-8314-61376CDAD61B}">
  <dimension ref="A2:EG136"/>
  <sheetViews>
    <sheetView tabSelected="1" workbookViewId="0">
      <selection activeCell="D5" sqref="D5"/>
    </sheetView>
  </sheetViews>
  <sheetFormatPr defaultColWidth="8.81640625" defaultRowHeight="14.5" x14ac:dyDescent="0.35"/>
  <cols>
    <col min="1" max="1" width="44" customWidth="1"/>
    <col min="2" max="2" width="44.81640625" bestFit="1" customWidth="1"/>
    <col min="3" max="3" width="8" customWidth="1"/>
    <col min="4" max="4" width="26.6328125" customWidth="1"/>
    <col min="5" max="5" width="12.453125" customWidth="1"/>
    <col min="6" max="6" width="34.6328125" customWidth="1"/>
    <col min="7" max="7" width="18.81640625" customWidth="1"/>
    <col min="8" max="8" width="51.36328125" bestFit="1" customWidth="1"/>
    <col min="9" max="9" width="15.453125" customWidth="1"/>
    <col min="10" max="10" width="14.1796875" customWidth="1"/>
  </cols>
  <sheetData>
    <row r="2" spans="1:10" x14ac:dyDescent="0.35">
      <c r="A2" s="202" t="s">
        <v>45</v>
      </c>
    </row>
    <row r="3" spans="1:10" x14ac:dyDescent="0.35">
      <c r="A3" s="202"/>
    </row>
    <row r="4" spans="1:10" ht="15" thickBot="1" x14ac:dyDescent="0.4"/>
    <row r="5" spans="1:10" x14ac:dyDescent="0.35">
      <c r="A5" s="187" t="s">
        <v>0</v>
      </c>
      <c r="B5" s="171">
        <v>11</v>
      </c>
      <c r="F5" s="201" t="s">
        <v>71</v>
      </c>
      <c r="H5" t="s">
        <v>67</v>
      </c>
    </row>
    <row r="6" spans="1:10" x14ac:dyDescent="0.35">
      <c r="A6" s="188" t="s">
        <v>1</v>
      </c>
      <c r="B6" s="172">
        <v>2018</v>
      </c>
      <c r="F6" s="82" t="s">
        <v>72</v>
      </c>
    </row>
    <row r="7" spans="1:10" ht="15" thickBot="1" x14ac:dyDescent="0.4">
      <c r="A7" s="189" t="s">
        <v>2</v>
      </c>
      <c r="B7" s="173">
        <v>700</v>
      </c>
    </row>
    <row r="10" spans="1:10" ht="31" x14ac:dyDescent="0.35">
      <c r="A10" s="55" t="s">
        <v>57</v>
      </c>
      <c r="C10" s="56"/>
      <c r="D10" s="1" t="s">
        <v>3</v>
      </c>
      <c r="E10" s="2" t="s">
        <v>4</v>
      </c>
      <c r="F10" s="2" t="s">
        <v>5</v>
      </c>
      <c r="G10" s="2" t="s">
        <v>6</v>
      </c>
      <c r="H10" s="185"/>
      <c r="I10" s="182"/>
      <c r="J10" s="182"/>
    </row>
    <row r="11" spans="1:10" ht="15.5" x14ac:dyDescent="0.35">
      <c r="C11" s="70"/>
      <c r="D11" s="174"/>
      <c r="E11" s="8"/>
      <c r="F11" s="9"/>
      <c r="G11" s="8"/>
      <c r="H11" s="180"/>
      <c r="I11" s="60"/>
      <c r="J11" s="124"/>
    </row>
    <row r="12" spans="1:10" ht="15.5" x14ac:dyDescent="0.35">
      <c r="C12" s="70"/>
      <c r="D12" s="175"/>
      <c r="E12" s="10"/>
      <c r="F12" s="11"/>
      <c r="G12" s="10"/>
      <c r="H12" s="180"/>
      <c r="I12" s="60"/>
      <c r="J12" s="124"/>
    </row>
    <row r="13" spans="1:10" ht="15.5" x14ac:dyDescent="0.35">
      <c r="C13" s="70"/>
      <c r="D13" s="175"/>
      <c r="E13" s="10"/>
      <c r="F13" s="11"/>
      <c r="G13" s="10"/>
      <c r="H13" s="180"/>
      <c r="I13" s="60"/>
      <c r="J13" s="124"/>
    </row>
    <row r="14" spans="1:10" ht="15.5" x14ac:dyDescent="0.35">
      <c r="C14" s="70"/>
      <c r="D14" s="175"/>
      <c r="E14" s="10"/>
      <c r="F14" s="11"/>
      <c r="G14" s="10"/>
      <c r="H14" s="180"/>
      <c r="I14" s="60"/>
      <c r="J14" s="124"/>
    </row>
    <row r="15" spans="1:10" ht="15.5" x14ac:dyDescent="0.35">
      <c r="C15" s="70"/>
      <c r="D15" s="175" t="s">
        <v>70</v>
      </c>
      <c r="E15" s="10">
        <v>6625</v>
      </c>
      <c r="F15" s="11">
        <v>0.08</v>
      </c>
      <c r="G15" s="10">
        <v>250</v>
      </c>
      <c r="H15" s="180"/>
      <c r="I15" s="60"/>
      <c r="J15" s="124"/>
    </row>
    <row r="16" spans="1:10" ht="15.5" x14ac:dyDescent="0.35">
      <c r="C16" s="70"/>
      <c r="D16" s="176" t="s">
        <v>69</v>
      </c>
      <c r="E16" s="12">
        <v>8500</v>
      </c>
      <c r="F16" s="11">
        <v>0</v>
      </c>
      <c r="G16" s="10">
        <v>170</v>
      </c>
      <c r="H16" s="180"/>
      <c r="I16" s="60"/>
      <c r="J16" s="124"/>
    </row>
    <row r="17" spans="2:10" ht="15.5" x14ac:dyDescent="0.35">
      <c r="B17" s="200" t="s">
        <v>66</v>
      </c>
      <c r="C17" s="70"/>
      <c r="D17" s="177" t="s">
        <v>68</v>
      </c>
      <c r="E17" s="13">
        <v>8000</v>
      </c>
      <c r="F17" s="14">
        <v>0.05</v>
      </c>
      <c r="G17" s="13">
        <v>160</v>
      </c>
      <c r="H17" s="180"/>
      <c r="I17" s="60"/>
      <c r="J17" s="124"/>
    </row>
    <row r="18" spans="2:10" ht="15.5" x14ac:dyDescent="0.35">
      <c r="D18" s="15" t="s">
        <v>11</v>
      </c>
      <c r="E18" s="68">
        <f>SUM(E11:E17)</f>
        <v>23125</v>
      </c>
      <c r="F18" s="69">
        <f>AVERAGE(F11:F17)</f>
        <v>4.3333333333333335E-2</v>
      </c>
      <c r="G18" s="181">
        <f>SUM(G11:G17)</f>
        <v>580</v>
      </c>
      <c r="H18" s="186"/>
      <c r="I18" s="183"/>
      <c r="J18" s="184"/>
    </row>
    <row r="20" spans="2:10" ht="15" customHeight="1" x14ac:dyDescent="0.35"/>
    <row r="21" spans="2:10" ht="15" customHeight="1" x14ac:dyDescent="0.35">
      <c r="D21" s="203" t="s">
        <v>59</v>
      </c>
      <c r="E21" s="203"/>
      <c r="F21" s="203"/>
      <c r="G21" s="203"/>
      <c r="H21" s="203"/>
      <c r="I21" s="203"/>
      <c r="J21" s="203"/>
    </row>
    <row r="22" spans="2:10" ht="15" customHeight="1" x14ac:dyDescent="0.35">
      <c r="D22" s="203"/>
      <c r="E22" s="203"/>
      <c r="F22" s="203"/>
      <c r="G22" s="203"/>
      <c r="H22" s="203"/>
      <c r="I22" s="203"/>
      <c r="J22" s="203"/>
    </row>
    <row r="23" spans="2:10" ht="15" customHeight="1" x14ac:dyDescent="0.35">
      <c r="D23" s="203"/>
      <c r="E23" s="203"/>
      <c r="F23" s="203"/>
      <c r="G23" s="203"/>
      <c r="H23" s="203"/>
      <c r="I23" s="203"/>
      <c r="J23" s="203"/>
    </row>
    <row r="24" spans="2:10" ht="15" customHeight="1" x14ac:dyDescent="0.35">
      <c r="D24" s="203"/>
      <c r="E24" s="203"/>
      <c r="F24" s="203"/>
      <c r="G24" s="203"/>
      <c r="H24" s="203"/>
      <c r="I24" s="203"/>
      <c r="J24" s="203"/>
    </row>
    <row r="25" spans="2:10" ht="15" customHeight="1" x14ac:dyDescent="0.35">
      <c r="D25" s="203"/>
      <c r="E25" s="203"/>
      <c r="F25" s="203"/>
      <c r="G25" s="203"/>
      <c r="H25" s="203"/>
      <c r="I25" s="203"/>
      <c r="J25" s="203"/>
    </row>
    <row r="26" spans="2:10" ht="15" customHeight="1" x14ac:dyDescent="0.35">
      <c r="D26" s="203"/>
      <c r="E26" s="203"/>
      <c r="F26" s="203"/>
      <c r="G26" s="203"/>
      <c r="H26" s="203"/>
      <c r="I26" s="203"/>
      <c r="J26" s="203"/>
    </row>
    <row r="27" spans="2:10" ht="15" customHeight="1" x14ac:dyDescent="0.35">
      <c r="D27" s="203"/>
      <c r="E27" s="203"/>
      <c r="F27" s="203"/>
      <c r="G27" s="203"/>
      <c r="H27" s="203"/>
      <c r="I27" s="203"/>
      <c r="J27" s="203"/>
    </row>
    <row r="28" spans="2:10" ht="15" customHeight="1" x14ac:dyDescent="0.35">
      <c r="D28" s="203"/>
      <c r="E28" s="203"/>
      <c r="F28" s="203"/>
      <c r="G28" s="203"/>
      <c r="H28" s="203"/>
      <c r="I28" s="203"/>
      <c r="J28" s="203"/>
    </row>
    <row r="29" spans="2:10" ht="15" customHeight="1" x14ac:dyDescent="0.35">
      <c r="D29" s="203"/>
      <c r="E29" s="203"/>
      <c r="F29" s="203"/>
      <c r="G29" s="203"/>
      <c r="H29" s="203"/>
      <c r="I29" s="203"/>
      <c r="J29" s="203"/>
    </row>
    <row r="30" spans="2:10" ht="15" customHeight="1" x14ac:dyDescent="0.35">
      <c r="D30" s="203"/>
      <c r="E30" s="203"/>
      <c r="F30" s="203"/>
      <c r="G30" s="203"/>
      <c r="H30" s="203"/>
      <c r="I30" s="203"/>
      <c r="J30" s="203"/>
    </row>
    <row r="31" spans="2:10" ht="15" customHeight="1" x14ac:dyDescent="0.35">
      <c r="D31" s="203"/>
      <c r="E31" s="203"/>
      <c r="F31" s="203"/>
      <c r="G31" s="203"/>
      <c r="H31" s="203"/>
      <c r="I31" s="203"/>
      <c r="J31" s="203"/>
    </row>
    <row r="32" spans="2:10" ht="15" customHeight="1" x14ac:dyDescent="0.35">
      <c r="D32" s="203"/>
      <c r="E32" s="203"/>
      <c r="F32" s="203"/>
      <c r="G32" s="203"/>
      <c r="H32" s="203"/>
      <c r="I32" s="203"/>
      <c r="J32" s="203"/>
    </row>
    <row r="33" spans="4:10" ht="15" customHeight="1" x14ac:dyDescent="0.35">
      <c r="D33" s="203"/>
      <c r="E33" s="203"/>
      <c r="F33" s="203"/>
      <c r="G33" s="203"/>
      <c r="H33" s="203"/>
      <c r="I33" s="203"/>
      <c r="J33" s="203"/>
    </row>
    <row r="34" spans="4:10" ht="15" customHeight="1" x14ac:dyDescent="0.35">
      <c r="D34" s="203"/>
      <c r="E34" s="203"/>
      <c r="F34" s="203"/>
      <c r="G34" s="203"/>
      <c r="H34" s="203"/>
      <c r="I34" s="203"/>
      <c r="J34" s="203"/>
    </row>
    <row r="35" spans="4:10" ht="15" customHeight="1" x14ac:dyDescent="0.35">
      <c r="D35" s="203"/>
      <c r="E35" s="203"/>
      <c r="F35" s="203"/>
      <c r="G35" s="203"/>
      <c r="H35" s="203"/>
      <c r="I35" s="203"/>
      <c r="J35" s="203"/>
    </row>
    <row r="36" spans="4:10" ht="92" x14ac:dyDescent="2">
      <c r="D36" s="57"/>
      <c r="E36" s="57"/>
      <c r="F36" s="57"/>
      <c r="G36" s="57"/>
      <c r="H36" s="57"/>
      <c r="I36" s="57"/>
      <c r="J36" s="57"/>
    </row>
    <row r="37" spans="4:10" ht="92" x14ac:dyDescent="2">
      <c r="D37" s="57"/>
      <c r="E37" s="57"/>
      <c r="F37" s="57"/>
      <c r="G37" s="57"/>
      <c r="H37" s="57"/>
      <c r="I37" s="57"/>
      <c r="J37" s="57"/>
    </row>
    <row r="38" spans="4:10" ht="92" x14ac:dyDescent="2">
      <c r="D38" s="57"/>
      <c r="E38" s="57"/>
      <c r="F38" s="57"/>
      <c r="G38" s="57"/>
      <c r="H38" s="57"/>
      <c r="I38" s="57"/>
      <c r="J38" s="57"/>
    </row>
    <row r="48" spans="4:10" x14ac:dyDescent="0.35">
      <c r="D48" s="204" t="s">
        <v>65</v>
      </c>
      <c r="E48" s="204"/>
      <c r="F48" s="204"/>
      <c r="G48" s="204"/>
      <c r="H48" s="196"/>
      <c r="I48" s="196"/>
      <c r="J48" s="196"/>
    </row>
    <row r="49" spans="1:137" ht="31" x14ac:dyDescent="0.35">
      <c r="C49" s="56" t="s">
        <v>58</v>
      </c>
      <c r="D49" s="1" t="s">
        <v>3</v>
      </c>
      <c r="E49" s="2" t="s">
        <v>4</v>
      </c>
      <c r="F49" s="5" t="s">
        <v>5</v>
      </c>
      <c r="G49" s="2" t="s">
        <v>6</v>
      </c>
      <c r="H49" s="193"/>
      <c r="I49" s="190"/>
      <c r="J49" s="190"/>
    </row>
    <row r="50" spans="1:137" ht="15.5" x14ac:dyDescent="0.35">
      <c r="A50" s="71"/>
      <c r="B50" s="71"/>
      <c r="C50" s="179">
        <f>RANK(F50,$F$50:$F$56,0)+COUNTIF($F$50:F50,F50)-1</f>
        <v>3</v>
      </c>
      <c r="D50" s="197" t="str">
        <f>IF(E50=0,"",D11)</f>
        <v/>
      </c>
      <c r="E50" s="122">
        <f>$E11</f>
        <v>0</v>
      </c>
      <c r="F50" s="73">
        <f t="shared" ref="F50:F56" si="0">$F11</f>
        <v>0</v>
      </c>
      <c r="G50" s="122">
        <f>G11</f>
        <v>0</v>
      </c>
      <c r="H50" s="194"/>
      <c r="I50" s="60"/>
      <c r="J50" s="124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</row>
    <row r="51" spans="1:137" ht="15.5" x14ac:dyDescent="0.35">
      <c r="A51" s="71"/>
      <c r="B51" s="71"/>
      <c r="C51" s="179">
        <f>RANK(F51,$F$50:$F$56,0)+COUNTIF($F$50:F51,F51)-1</f>
        <v>4</v>
      </c>
      <c r="D51" s="198" t="str">
        <f t="shared" ref="D51:D56" si="1">IF(E51=0,"",D12)</f>
        <v/>
      </c>
      <c r="E51" s="129">
        <f t="shared" ref="E51:E55" si="2">$E12</f>
        <v>0</v>
      </c>
      <c r="F51" s="73">
        <f t="shared" si="0"/>
        <v>0</v>
      </c>
      <c r="G51" s="129">
        <f>G12</f>
        <v>0</v>
      </c>
      <c r="H51" s="194"/>
      <c r="I51" s="60"/>
      <c r="J51" s="124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</row>
    <row r="52" spans="1:137" ht="15.5" x14ac:dyDescent="0.35">
      <c r="A52" s="71"/>
      <c r="B52" s="71"/>
      <c r="C52" s="179">
        <f>RANK(F52,$F$50:$F$56,0)+COUNTIF($F$50:F52,F52)-1</f>
        <v>5</v>
      </c>
      <c r="D52" s="198" t="str">
        <f t="shared" si="1"/>
        <v/>
      </c>
      <c r="E52" s="129">
        <f t="shared" si="2"/>
        <v>0</v>
      </c>
      <c r="F52" s="73">
        <f t="shared" si="0"/>
        <v>0</v>
      </c>
      <c r="G52" s="129">
        <f t="shared" ref="G52:G56" si="3">$G13</f>
        <v>0</v>
      </c>
      <c r="H52" s="194"/>
      <c r="I52" s="60"/>
      <c r="J52" s="124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</row>
    <row r="53" spans="1:137" ht="15.5" x14ac:dyDescent="0.35">
      <c r="A53" s="71"/>
      <c r="B53" s="71"/>
      <c r="C53" s="179">
        <f>RANK(F53,$F$50:$F$56,0)+COUNTIF($F$50:F53,F53)-1</f>
        <v>6</v>
      </c>
      <c r="D53" s="198" t="str">
        <f t="shared" si="1"/>
        <v/>
      </c>
      <c r="E53" s="129">
        <f t="shared" si="2"/>
        <v>0</v>
      </c>
      <c r="F53" s="73">
        <f t="shared" si="0"/>
        <v>0</v>
      </c>
      <c r="G53" s="129">
        <f t="shared" si="3"/>
        <v>0</v>
      </c>
      <c r="H53" s="194"/>
      <c r="I53" s="60"/>
      <c r="J53" s="124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</row>
    <row r="54" spans="1:137" ht="15.5" x14ac:dyDescent="0.35">
      <c r="A54" s="71"/>
      <c r="B54" s="71"/>
      <c r="C54" s="179">
        <f>RANK(F54,$F$50:$F$56,0)+COUNTIF($F$50:F54,F54)-1</f>
        <v>1</v>
      </c>
      <c r="D54" s="198" t="str">
        <f t="shared" si="1"/>
        <v>Car</v>
      </c>
      <c r="E54" s="129">
        <f t="shared" si="2"/>
        <v>6625</v>
      </c>
      <c r="F54" s="73">
        <f t="shared" si="0"/>
        <v>0.08</v>
      </c>
      <c r="G54" s="129">
        <f t="shared" si="3"/>
        <v>250</v>
      </c>
      <c r="H54" s="194"/>
      <c r="I54" s="60"/>
      <c r="J54" s="124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</row>
    <row r="55" spans="1:137" ht="15.5" x14ac:dyDescent="0.35">
      <c r="A55" s="71"/>
      <c r="B55" s="71"/>
      <c r="C55" s="179">
        <f>RANK(F55,$F$50:$F$56,0)+COUNTIF($F$50:F55,F55)-1</f>
        <v>7</v>
      </c>
      <c r="D55" s="198" t="str">
        <f t="shared" si="1"/>
        <v>BNZ credit card</v>
      </c>
      <c r="E55" s="129">
        <f t="shared" si="2"/>
        <v>8500</v>
      </c>
      <c r="F55" s="73">
        <f t="shared" si="0"/>
        <v>0</v>
      </c>
      <c r="G55" s="129">
        <f t="shared" si="3"/>
        <v>170</v>
      </c>
      <c r="H55" s="194"/>
      <c r="I55" s="60"/>
      <c r="J55" s="124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</row>
    <row r="56" spans="1:137" ht="15.5" x14ac:dyDescent="0.35">
      <c r="A56" s="71"/>
      <c r="B56" s="71"/>
      <c r="C56" s="179">
        <f>RANK(F56,$F$50:$F$56,0)+COUNTIF($F$50:F56,F56)-1</f>
        <v>2</v>
      </c>
      <c r="D56" s="199" t="str">
        <f t="shared" si="1"/>
        <v>Westpac credit card</v>
      </c>
      <c r="E56" s="135">
        <f>$E17</f>
        <v>8000</v>
      </c>
      <c r="F56" s="75">
        <f t="shared" si="0"/>
        <v>0.05</v>
      </c>
      <c r="G56" s="135">
        <f t="shared" si="3"/>
        <v>160</v>
      </c>
      <c r="H56" s="194"/>
      <c r="I56" s="60"/>
      <c r="J56" s="124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</row>
    <row r="57" spans="1:137" ht="15.5" x14ac:dyDescent="0.35">
      <c r="A57" s="71"/>
      <c r="B57" s="71"/>
      <c r="C57" s="71"/>
      <c r="D57" s="78" t="s">
        <v>11</v>
      </c>
      <c r="E57" s="79">
        <f>SUM(E50:E56)</f>
        <v>23125</v>
      </c>
      <c r="F57" s="69">
        <f>AVERAGE(F50:F56)</f>
        <v>1.8571428571428572E-2</v>
      </c>
      <c r="G57" s="141">
        <f>SUM(G50:G56)</f>
        <v>580</v>
      </c>
      <c r="H57" s="195"/>
      <c r="I57" s="191"/>
      <c r="J57" s="192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</row>
    <row r="58" spans="1:137" x14ac:dyDescent="0.3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</row>
    <row r="59" spans="1:137" x14ac:dyDescent="0.3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</row>
    <row r="60" spans="1:137" x14ac:dyDescent="0.3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</row>
    <row r="61" spans="1:137" x14ac:dyDescent="0.3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</row>
    <row r="62" spans="1:137" x14ac:dyDescent="0.3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</row>
    <row r="63" spans="1:137" x14ac:dyDescent="0.3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</row>
    <row r="64" spans="1:137" x14ac:dyDescent="0.3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</row>
    <row r="65" spans="1:137" x14ac:dyDescent="0.3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</row>
    <row r="66" spans="1:137" x14ac:dyDescent="0.35">
      <c r="A66" s="71"/>
      <c r="B66" s="71"/>
      <c r="C66" s="71"/>
      <c r="D66" s="81">
        <f>A69</f>
        <v>0</v>
      </c>
      <c r="E66" s="82" t="str">
        <f>TEXT(DATE('[1]Enter loan data'!$B$6,'[1]Enter loan data'!$B$5,),"MMM YYYY")</f>
        <v>Aug 2018</v>
      </c>
      <c r="F66" s="82" t="str">
        <f>TEXT(DATE('[1]Enter loan data'!$B$6,'[1]Enter loan data'!$B$5+1,),"MMM YYYY")</f>
        <v>Sep 2018</v>
      </c>
      <c r="G66" s="82" t="str">
        <f>TEXT(DATE('[1]Enter loan data'!$B$6,'[1]Enter loan data'!$B$5+2,),"MMM YYYY")</f>
        <v>Oct 2018</v>
      </c>
      <c r="H66" s="82" t="str">
        <f>TEXT(DATE('[1]Enter loan data'!$B$6,'[1]Enter loan data'!$B$5+3,),"MMM YYYY")</f>
        <v>Nov 2018</v>
      </c>
      <c r="I66" s="82" t="str">
        <f>TEXT(DATE('[1]Enter loan data'!$B$6,'[1]Enter loan data'!$B$5+4,),"MMM YYYY")</f>
        <v>Dec 2018</v>
      </c>
      <c r="J66" s="82" t="str">
        <f>TEXT(DATE('[1]Enter loan data'!$B$6,'[1]Enter loan data'!$B$5+5,),"MMM YYYY")</f>
        <v>Jan 2019</v>
      </c>
      <c r="K66" s="82" t="str">
        <f>TEXT(DATE('[1]Enter loan data'!$B$6,'[1]Enter loan data'!$B$5+6,),"MMM YYYY")</f>
        <v>Feb 2019</v>
      </c>
      <c r="L66" s="82" t="str">
        <f>TEXT(DATE('[1]Enter loan data'!$B$6,'[1]Enter loan data'!$B$5+7,),"MMM YYYY")</f>
        <v>Mar 2019</v>
      </c>
      <c r="M66" s="82" t="str">
        <f>TEXT(DATE('[1]Enter loan data'!$B$6,'[1]Enter loan data'!$B$5+8,),"MMM YYYY")</f>
        <v>Apr 2019</v>
      </c>
      <c r="N66" s="82" t="str">
        <f>TEXT(DATE('[1]Enter loan data'!$B$6,'[1]Enter loan data'!$B$5+9,),"MMM YYYY")</f>
        <v>May 2019</v>
      </c>
      <c r="O66" s="82" t="str">
        <f>TEXT(DATE('[1]Enter loan data'!$B$6,'[1]Enter loan data'!$B$5+10,),"MMM YYYY")</f>
        <v>Jun 2019</v>
      </c>
      <c r="P66" s="82" t="str">
        <f>TEXT(DATE('[1]Enter loan data'!$B$6,'[1]Enter loan data'!$B$5+11,),"MMM YYYY")</f>
        <v>Jul 2019</v>
      </c>
      <c r="Q66" s="82" t="str">
        <f>TEXT(DATE('[1]Enter loan data'!$B$6,'[1]Enter loan data'!$B$5+12,),"MMM YYYY")</f>
        <v>Aug 2019</v>
      </c>
      <c r="R66" s="82" t="str">
        <f>TEXT(DATE('[1]Enter loan data'!$B$6,'[1]Enter loan data'!$B$5+13,),"MMM YYYY")</f>
        <v>Sep 2019</v>
      </c>
      <c r="S66" s="82" t="str">
        <f>TEXT(DATE('[1]Enter loan data'!$B$6,'[1]Enter loan data'!$B$5+14,),"MMM YYYY")</f>
        <v>Oct 2019</v>
      </c>
      <c r="T66" s="82" t="str">
        <f>TEXT(DATE('[1]Enter loan data'!$B$6,'[1]Enter loan data'!$B$5+15,),"MMM YYYY")</f>
        <v>Nov 2019</v>
      </c>
      <c r="U66" s="82" t="str">
        <f>TEXT(DATE('[1]Enter loan data'!$B$6,'[1]Enter loan data'!$B$5+16,),"MMM YYYY")</f>
        <v>Dec 2019</v>
      </c>
      <c r="V66" s="82" t="str">
        <f>TEXT(DATE('[1]Enter loan data'!$B$6,'[1]Enter loan data'!$B$5+17,),"MMM YYYY")</f>
        <v>Jan 2020</v>
      </c>
      <c r="W66" s="82" t="str">
        <f>TEXT(DATE('[1]Enter loan data'!$B$6,'[1]Enter loan data'!$B$5+18,),"MMM YYYY")</f>
        <v>Feb 2020</v>
      </c>
      <c r="X66" s="82" t="str">
        <f>TEXT(DATE('[1]Enter loan data'!$B$6,'[1]Enter loan data'!$B$5+19,),"MMM YYYY")</f>
        <v>Mar 2020</v>
      </c>
      <c r="Y66" s="82" t="str">
        <f>TEXT(DATE('[1]Enter loan data'!$B$6,'[1]Enter loan data'!$B$5+20,),"MMM YYYY")</f>
        <v>Apr 2020</v>
      </c>
      <c r="Z66" s="82" t="str">
        <f>TEXT(DATE('[1]Enter loan data'!$B$6,'[1]Enter loan data'!$B$5+21,),"MMM YYYY")</f>
        <v>May 2020</v>
      </c>
      <c r="AA66" s="82" t="str">
        <f>TEXT(DATE('[1]Enter loan data'!$B$6,'[1]Enter loan data'!$B$5+22,),"MMM YYYY")</f>
        <v>Jun 2020</v>
      </c>
      <c r="AB66" s="82" t="str">
        <f>TEXT(DATE('[1]Enter loan data'!$B$6,'[1]Enter loan data'!$B$5+23,),"MMM YYYY")</f>
        <v>Jul 2020</v>
      </c>
      <c r="AC66" s="82" t="str">
        <f>TEXT(DATE('[1]Enter loan data'!$B$6,'[1]Enter loan data'!$B$5+24,),"MMM YYYY")</f>
        <v>Aug 2020</v>
      </c>
      <c r="AD66" s="82" t="str">
        <f>TEXT(DATE('[1]Enter loan data'!$B$6,'[1]Enter loan data'!$B$5+25,),"MMM YYYY")</f>
        <v>Sep 2020</v>
      </c>
      <c r="AE66" s="82" t="str">
        <f>TEXT(DATE('[1]Enter loan data'!$B$6,'[1]Enter loan data'!$B$5+26,),"MMM YYYY")</f>
        <v>Oct 2020</v>
      </c>
      <c r="AF66" s="82" t="str">
        <f>TEXT(DATE('[1]Enter loan data'!$B$6,'[1]Enter loan data'!$B$5+27,),"MMM YYYY")</f>
        <v>Nov 2020</v>
      </c>
      <c r="AG66" s="82" t="str">
        <f>TEXT(DATE('[1]Enter loan data'!$B$6,'[1]Enter loan data'!$B$5+28,),"MMM YYYY")</f>
        <v>Dec 2020</v>
      </c>
      <c r="AH66" s="82" t="str">
        <f>TEXT(DATE('[1]Enter loan data'!$B$6,'[1]Enter loan data'!$B$5+29,),"MMM YYYY")</f>
        <v>Jan 2021</v>
      </c>
      <c r="AI66" s="82" t="str">
        <f>TEXT(DATE('[1]Enter loan data'!$B$6,'[1]Enter loan data'!$B$5+30,),"MMM YYYY")</f>
        <v>Feb 2021</v>
      </c>
      <c r="AJ66" s="82" t="str">
        <f>TEXT(DATE('[1]Enter loan data'!$B$6,'[1]Enter loan data'!$B$5+31,),"MMM YYYY")</f>
        <v>Mar 2021</v>
      </c>
      <c r="AK66" s="82" t="str">
        <f>TEXT(DATE('[1]Enter loan data'!$B$6,'[1]Enter loan data'!$B$5+32,),"MMM YYYY")</f>
        <v>Apr 2021</v>
      </c>
      <c r="AL66" s="82" t="str">
        <f>TEXT(DATE('[1]Enter loan data'!$B$6,'[1]Enter loan data'!$B$5+33,),"MMM YYYY")</f>
        <v>May 2021</v>
      </c>
      <c r="AM66" s="82" t="str">
        <f>TEXT(DATE('[1]Enter loan data'!$B$6,'[1]Enter loan data'!$B$5+34,),"MMM YYYY")</f>
        <v>Jun 2021</v>
      </c>
      <c r="AN66" s="82" t="str">
        <f>TEXT(DATE('[1]Enter loan data'!$B$6,'[1]Enter loan data'!$B$5+35,),"MMM YYYY")</f>
        <v>Jul 2021</v>
      </c>
      <c r="AO66" s="82" t="str">
        <f>TEXT(DATE('[1]Enter loan data'!$B$6,'[1]Enter loan data'!$B$5+36,),"MMM YYYY")</f>
        <v>Aug 2021</v>
      </c>
      <c r="AP66" s="82" t="str">
        <f>TEXT(DATE('[1]Enter loan data'!$B$6,'[1]Enter loan data'!$B$5+37,),"MMM YYYY")</f>
        <v>Sep 2021</v>
      </c>
      <c r="AQ66" s="82" t="str">
        <f>TEXT(DATE('[1]Enter loan data'!$B$6,'[1]Enter loan data'!$B$5+38,),"MMM YYYY")</f>
        <v>Oct 2021</v>
      </c>
      <c r="AR66" s="82" t="str">
        <f>TEXT(DATE('[1]Enter loan data'!$B$6,'[1]Enter loan data'!$B$5+39,),"MMM YYYY")</f>
        <v>Nov 2021</v>
      </c>
      <c r="AS66" s="82" t="str">
        <f>TEXT(DATE('[1]Enter loan data'!$B$6,'[1]Enter loan data'!$B$5+40,),"MMM YYYY")</f>
        <v>Dec 2021</v>
      </c>
      <c r="AT66" s="82" t="str">
        <f>TEXT(DATE('[1]Enter loan data'!$B$6,'[1]Enter loan data'!$B$5+41,),"MMM YYYY")</f>
        <v>Jan 2022</v>
      </c>
      <c r="AU66" s="82" t="str">
        <f>TEXT(DATE('[1]Enter loan data'!$B$6,'[1]Enter loan data'!$B$5+42,),"MMM YYYY")</f>
        <v>Feb 2022</v>
      </c>
      <c r="AV66" s="82" t="str">
        <f>TEXT(DATE('[1]Enter loan data'!$B$6,'[1]Enter loan data'!$B$5+43,),"MMM YYYY")</f>
        <v>Mar 2022</v>
      </c>
      <c r="AW66" s="82" t="str">
        <f>TEXT(DATE('[1]Enter loan data'!$B$6,'[1]Enter loan data'!$B$5+44,),"MMM YYYY")</f>
        <v>Apr 2022</v>
      </c>
      <c r="AX66" s="82" t="str">
        <f>TEXT(DATE('[1]Enter loan data'!$B$6,'[1]Enter loan data'!$B$5+45,),"MMM YYYY")</f>
        <v>May 2022</v>
      </c>
      <c r="AY66" s="82" t="str">
        <f>TEXT(DATE('[1]Enter loan data'!$B$6,'[1]Enter loan data'!$B$5+46,),"MMM YYYY")</f>
        <v>Jun 2022</v>
      </c>
      <c r="AZ66" s="82" t="str">
        <f>TEXT(DATE('[1]Enter loan data'!$B$6,'[1]Enter loan data'!$B$5+47,),"MMM YYYY")</f>
        <v>Jul 2022</v>
      </c>
      <c r="BA66" s="82" t="str">
        <f>TEXT(DATE('[1]Enter loan data'!$B$6,'[1]Enter loan data'!$B$5+48,),"MMM YYYY")</f>
        <v>Aug 2022</v>
      </c>
      <c r="BB66" s="82" t="str">
        <f>TEXT(DATE('[1]Enter loan data'!$B$6,'[1]Enter loan data'!$B$5+49,),"MMM YYYY")</f>
        <v>Sep 2022</v>
      </c>
      <c r="BC66" s="82" t="str">
        <f>TEXT(DATE('[1]Enter loan data'!$B$6,'[1]Enter loan data'!$B$5+50,),"MMM YYYY")</f>
        <v>Oct 2022</v>
      </c>
      <c r="BD66" s="82" t="str">
        <f>TEXT(DATE('[1]Enter loan data'!$B$6,'[1]Enter loan data'!$B$5+51,),"MMM YYYY")</f>
        <v>Nov 2022</v>
      </c>
      <c r="BE66" s="82" t="str">
        <f>TEXT(DATE('[1]Enter loan data'!$B$6,'[1]Enter loan data'!$B$5+52,),"MMM YYYY")</f>
        <v>Dec 2022</v>
      </c>
      <c r="BF66" s="82" t="str">
        <f>TEXT(DATE('[1]Enter loan data'!$B$6,'[1]Enter loan data'!$B$5+53,),"MMM YYYY")</f>
        <v>Jan 2023</v>
      </c>
      <c r="BG66" s="82" t="str">
        <f>TEXT(DATE('[1]Enter loan data'!$B$6,'[1]Enter loan data'!$B$5+54,),"MMM YYYY")</f>
        <v>Feb 2023</v>
      </c>
      <c r="BH66" s="82" t="str">
        <f>TEXT(DATE('[1]Enter loan data'!$B$6,'[1]Enter loan data'!$B$5+55,),"MMM YYYY")</f>
        <v>Mar 2023</v>
      </c>
      <c r="BI66" s="82" t="str">
        <f>TEXT(DATE('[1]Enter loan data'!$B$6,'[1]Enter loan data'!$B$5+56,),"MMM YYYY")</f>
        <v>Apr 2023</v>
      </c>
      <c r="BJ66" s="82" t="str">
        <f>TEXT(DATE('[1]Enter loan data'!$B$6,'[1]Enter loan data'!$B$5+57,),"MMM YYYY")</f>
        <v>May 2023</v>
      </c>
      <c r="BK66" s="82" t="str">
        <f>TEXT(DATE('[1]Enter loan data'!$B$6,'[1]Enter loan data'!$B$5+58,),"MMM YYYY")</f>
        <v>Jun 2023</v>
      </c>
      <c r="BL66" s="82" t="str">
        <f>TEXT(DATE('[1]Enter loan data'!$B$6,'[1]Enter loan data'!$B$5+59,),"MMM YYYY")</f>
        <v>Jul 2023</v>
      </c>
      <c r="BM66" s="82" t="str">
        <f>TEXT(DATE('[1]Enter loan data'!$B$6,'[1]Enter loan data'!$B$5+60,),"MMM YYYY")</f>
        <v>Aug 2023</v>
      </c>
      <c r="BN66" s="82" t="str">
        <f>TEXT(DATE('[1]Enter loan data'!$B$6,'[1]Enter loan data'!$B$5+61,),"MMM YYYY")</f>
        <v>Sep 2023</v>
      </c>
      <c r="BO66" s="82" t="str">
        <f>TEXT(DATE('[1]Enter loan data'!$B$6,'[1]Enter loan data'!$B$5+62,),"MMM YYYY")</f>
        <v>Oct 2023</v>
      </c>
      <c r="BP66" s="82" t="str">
        <f>TEXT(DATE('[1]Enter loan data'!$B$6,'[1]Enter loan data'!$B$5+63,),"MMM YYYY")</f>
        <v>Nov 2023</v>
      </c>
      <c r="BQ66" s="82" t="str">
        <f>TEXT(DATE('[1]Enter loan data'!$B$6,'[1]Enter loan data'!$B$5+64,),"MMM YYYY")</f>
        <v>Dec 2023</v>
      </c>
      <c r="BR66" s="82" t="str">
        <f>TEXT(DATE('[1]Enter loan data'!$B$6,'[1]Enter loan data'!$B$5+65,),"MMM YYYY")</f>
        <v>Jan 2024</v>
      </c>
      <c r="BS66" s="82" t="str">
        <f>TEXT(DATE('[1]Enter loan data'!$B$6,'[1]Enter loan data'!$B$5+66,),"MMM YYYY")</f>
        <v>Feb 2024</v>
      </c>
      <c r="BT66" s="82" t="str">
        <f>TEXT(DATE('[1]Enter loan data'!$B$6,'[1]Enter loan data'!$B$5+67,),"MMM YYYY")</f>
        <v>Mar 2024</v>
      </c>
      <c r="BU66" s="82" t="str">
        <f>TEXT(DATE('[1]Enter loan data'!$B$6,'[1]Enter loan data'!$B$5+68,),"MMM YYYY")</f>
        <v>Apr 2024</v>
      </c>
      <c r="BV66" s="82" t="str">
        <f>TEXT(DATE('[1]Enter loan data'!$B$6,'[1]Enter loan data'!$B$5+69,),"MMM YYYY")</f>
        <v>May 2024</v>
      </c>
      <c r="BW66" s="82" t="str">
        <f>TEXT(DATE('[1]Enter loan data'!$B$6,'[1]Enter loan data'!$B$5+70,),"MMM YYYY")</f>
        <v>Jun 2024</v>
      </c>
      <c r="BX66" s="82" t="str">
        <f>TEXT(DATE('[1]Enter loan data'!$B$6,'[1]Enter loan data'!$B$5+71,),"MMM YYYY")</f>
        <v>Jul 2024</v>
      </c>
      <c r="BY66" s="82" t="str">
        <f>TEXT(DATE('[1]Enter loan data'!$B$6,'[1]Enter loan data'!$B$5+72,),"MMM YYYY")</f>
        <v>Aug 2024</v>
      </c>
      <c r="BZ66" s="82" t="str">
        <f>TEXT(DATE('[1]Enter loan data'!$B$6,'[1]Enter loan data'!$B$5+73,),"MMM YYYY")</f>
        <v>Sep 2024</v>
      </c>
      <c r="CA66" s="82" t="str">
        <f>TEXT(DATE('[1]Enter loan data'!$B$6,'[1]Enter loan data'!$B$5+74,),"MMM YYYY")</f>
        <v>Oct 2024</v>
      </c>
      <c r="CB66" s="82" t="str">
        <f>TEXT(DATE('[1]Enter loan data'!$B$6,'[1]Enter loan data'!$B$5+75,),"MMM YYYY")</f>
        <v>Nov 2024</v>
      </c>
      <c r="CC66" s="82" t="str">
        <f>TEXT(DATE('[1]Enter loan data'!$B$6,'[1]Enter loan data'!$B$5+76,),"MMM YYYY")</f>
        <v>Dec 2024</v>
      </c>
      <c r="CD66" s="82" t="str">
        <f>TEXT(DATE('[1]Enter loan data'!$B$6,'[1]Enter loan data'!$B$5+77,),"MMM YYYY")</f>
        <v>Jan 2025</v>
      </c>
      <c r="CE66" s="82" t="str">
        <f>TEXT(DATE('[1]Enter loan data'!$B$6,'[1]Enter loan data'!$B$5+78,),"MMM YYYY")</f>
        <v>Feb 2025</v>
      </c>
      <c r="CF66" s="82" t="str">
        <f>TEXT(DATE('[1]Enter loan data'!$B$6,'[1]Enter loan data'!$B$5+79,),"MMM YYYY")</f>
        <v>Mar 2025</v>
      </c>
      <c r="CG66" s="82" t="str">
        <f>TEXT(DATE('[1]Enter loan data'!$B$6,'[1]Enter loan data'!$B$5+80,),"MMM YYYY")</f>
        <v>Apr 2025</v>
      </c>
      <c r="CH66" s="82" t="str">
        <f>TEXT(DATE('[1]Enter loan data'!$B$6,'[1]Enter loan data'!$B$5+81,),"MMM YYYY")</f>
        <v>May 2025</v>
      </c>
      <c r="CI66" s="82" t="str">
        <f>TEXT(DATE('[1]Enter loan data'!$B$6,'[1]Enter loan data'!$B$5+82,),"MMM YYYY")</f>
        <v>Jun 2025</v>
      </c>
      <c r="CJ66" s="82" t="str">
        <f>TEXT(DATE('[1]Enter loan data'!$B$6,'[1]Enter loan data'!$B$5+83,),"MMM YYYY")</f>
        <v>Jul 2025</v>
      </c>
      <c r="CK66" s="82" t="str">
        <f>TEXT(DATE('[1]Enter loan data'!$B$6,'[1]Enter loan data'!$B$5+84,),"MMM YYYY")</f>
        <v>Aug 2025</v>
      </c>
      <c r="CL66" s="82" t="str">
        <f>TEXT(DATE('[1]Enter loan data'!$B$6,'[1]Enter loan data'!$B$5+85,),"MMM YYYY")</f>
        <v>Sep 2025</v>
      </c>
      <c r="CM66" s="82" t="str">
        <f>TEXT(DATE('[1]Enter loan data'!$B$6,'[1]Enter loan data'!$B$5+86,),"MMM YYYY")</f>
        <v>Oct 2025</v>
      </c>
      <c r="CN66" s="82" t="str">
        <f>TEXT(DATE('[1]Enter loan data'!$B$6,'[1]Enter loan data'!$B$5+87,),"MMM YYYY")</f>
        <v>Nov 2025</v>
      </c>
      <c r="CO66" s="82" t="str">
        <f>TEXT(DATE('[1]Enter loan data'!$B$6,'[1]Enter loan data'!$B$5+88,),"MMM YYYY")</f>
        <v>Dec 2025</v>
      </c>
      <c r="CP66" s="82" t="str">
        <f>TEXT(DATE('[1]Enter loan data'!$B$6,'[1]Enter loan data'!$B$5+89,),"MMM YYYY")</f>
        <v>Jan 2026</v>
      </c>
      <c r="CQ66" s="82" t="str">
        <f>TEXT(DATE('[1]Enter loan data'!$B$6,'[1]Enter loan data'!$B$5+90,),"MMM YYYY")</f>
        <v>Feb 2026</v>
      </c>
      <c r="CR66" s="82" t="str">
        <f>TEXT(DATE('[1]Enter loan data'!$B$6,'[1]Enter loan data'!$B$5+91,),"MMM YYYY")</f>
        <v>Mar 2026</v>
      </c>
      <c r="CS66" s="82" t="str">
        <f>TEXT(DATE('[1]Enter loan data'!$B$6,'[1]Enter loan data'!$B$5+92,),"MMM YYYY")</f>
        <v>Apr 2026</v>
      </c>
      <c r="CT66" s="82" t="str">
        <f>TEXT(DATE('[1]Enter loan data'!$B$6,'[1]Enter loan data'!$B$5+93,),"MMM YYYY")</f>
        <v>May 2026</v>
      </c>
      <c r="CU66" s="82" t="str">
        <f>TEXT(DATE('[1]Enter loan data'!$B$6,'[1]Enter loan data'!$B$5+94,),"MMM YYYY")</f>
        <v>Jun 2026</v>
      </c>
      <c r="CV66" s="82" t="str">
        <f>TEXT(DATE('[1]Enter loan data'!$B$6,'[1]Enter loan data'!$B$5+95,),"MMM YYYY")</f>
        <v>Jul 2026</v>
      </c>
      <c r="CW66" s="82" t="str">
        <f>TEXT(DATE('[1]Enter loan data'!$B$6,'[1]Enter loan data'!$B$5+96,),"MMM YYYY")</f>
        <v>Aug 2026</v>
      </c>
      <c r="CX66" s="82" t="str">
        <f>TEXT(DATE('[1]Enter loan data'!$B$6,'[1]Enter loan data'!$B$5+97,),"MMM YYYY")</f>
        <v>Sep 2026</v>
      </c>
      <c r="CY66" s="82" t="str">
        <f>TEXT(DATE('[1]Enter loan data'!$B$6,'[1]Enter loan data'!$B$5+98,),"MMM YYYY")</f>
        <v>Oct 2026</v>
      </c>
      <c r="CZ66" s="82" t="str">
        <f>TEXT(DATE('[1]Enter loan data'!$B$6,'[1]Enter loan data'!$B$5+99,),"MMM YYYY")</f>
        <v>Nov 2026</v>
      </c>
      <c r="DA66" s="82" t="str">
        <f>TEXT(DATE('[1]Enter loan data'!$B$6,'[1]Enter loan data'!$B$5+100,),"MMM YYYY")</f>
        <v>Dec 2026</v>
      </c>
      <c r="DB66" s="82" t="str">
        <f>TEXT(DATE('[1]Enter loan data'!$B$6,'[1]Enter loan data'!$B$5+101,),"MMM YYYY")</f>
        <v>Jan 2027</v>
      </c>
      <c r="DC66" s="82" t="str">
        <f>TEXT(DATE('[1]Enter loan data'!$B$6,'[1]Enter loan data'!$B$5+102,),"MMM YYYY")</f>
        <v>Feb 2027</v>
      </c>
      <c r="DD66" s="82" t="str">
        <f>TEXT(DATE('[1]Enter loan data'!$B$6,'[1]Enter loan data'!$B$5+103,),"MMM YYYY")</f>
        <v>Mar 2027</v>
      </c>
      <c r="DE66" s="82" t="str">
        <f>TEXT(DATE('[1]Enter loan data'!$B$6,'[1]Enter loan data'!$B$5+104,),"MMM YYYY")</f>
        <v>Apr 2027</v>
      </c>
      <c r="DF66" s="82" t="str">
        <f>TEXT(DATE('[1]Enter loan data'!$B$6,'[1]Enter loan data'!$B$5+105,),"MMM YYYY")</f>
        <v>May 2027</v>
      </c>
      <c r="DG66" s="82" t="str">
        <f>TEXT(DATE('[1]Enter loan data'!$B$6,'[1]Enter loan data'!$B$5+106,),"MMM YYYY")</f>
        <v>Jun 2027</v>
      </c>
      <c r="DH66" s="82" t="str">
        <f>TEXT(DATE('[1]Enter loan data'!$B$6,'[1]Enter loan data'!$B$5+107,),"MMM YYYY")</f>
        <v>Jul 2027</v>
      </c>
      <c r="DI66" s="82" t="str">
        <f>TEXT(DATE('[1]Enter loan data'!$B$6,'[1]Enter loan data'!$B$5+108,),"MMM YYYY")</f>
        <v>Aug 2027</v>
      </c>
      <c r="DJ66" s="82" t="str">
        <f>TEXT(DATE('[1]Enter loan data'!$B$6,'[1]Enter loan data'!$B$5+109,),"MMM YYYY")</f>
        <v>Sep 2027</v>
      </c>
      <c r="DK66" s="82" t="str">
        <f>TEXT(DATE('[1]Enter loan data'!$B$6,'[1]Enter loan data'!$B$5+110,),"MMM YYYY")</f>
        <v>Oct 2027</v>
      </c>
      <c r="DL66" s="82" t="str">
        <f>TEXT(DATE('[1]Enter loan data'!$B$6,'[1]Enter loan data'!$B$5+111,),"MMM YYYY")</f>
        <v>Nov 2027</v>
      </c>
      <c r="DM66" s="82" t="str">
        <f>TEXT(DATE('[1]Enter loan data'!$B$6,'[1]Enter loan data'!$B$5+112,),"MMM YYYY")</f>
        <v>Dec 2027</v>
      </c>
      <c r="DN66" s="82" t="str">
        <f>TEXT(DATE('[1]Enter loan data'!$B$6,'[1]Enter loan data'!$B$5+113,),"MMM YYYY")</f>
        <v>Jan 2028</v>
      </c>
      <c r="DO66" s="82" t="str">
        <f>TEXT(DATE('[1]Enter loan data'!$B$6,'[1]Enter loan data'!$B$5+114,),"MMM YYYY")</f>
        <v>Feb 2028</v>
      </c>
      <c r="DP66" s="82" t="str">
        <f>TEXT(DATE('[1]Enter loan data'!$B$6,'[1]Enter loan data'!$B$5+115,),"MMM YYYY")</f>
        <v>Mar 2028</v>
      </c>
      <c r="DQ66" s="82" t="str">
        <f>TEXT(DATE('[1]Enter loan data'!$B$6,'[1]Enter loan data'!$B$5+116,),"MMM YYYY")</f>
        <v>Apr 2028</v>
      </c>
      <c r="DR66" s="82" t="str">
        <f>TEXT(DATE('[1]Enter loan data'!$B$6,'[1]Enter loan data'!$B$5+117,),"MMM YYYY")</f>
        <v>May 2028</v>
      </c>
      <c r="DS66" s="82" t="str">
        <f>TEXT(DATE('[1]Enter loan data'!$B$6,'[1]Enter loan data'!$B$5+118,),"MMM YYYY")</f>
        <v>Jun 2028</v>
      </c>
      <c r="DT66" s="82" t="str">
        <f>TEXT(DATE('[1]Enter loan data'!$B$6,'[1]Enter loan data'!$B$5+119,),"MMM YYYY")</f>
        <v>Jul 2028</v>
      </c>
      <c r="DU66" s="82" t="str">
        <f>TEXT(DATE('[1]Enter loan data'!$B$6,'[1]Enter loan data'!$B$5+120,),"MMM YYYY")</f>
        <v>Aug 2028</v>
      </c>
      <c r="DV66" s="82" t="str">
        <f>TEXT(DATE('[1]Enter loan data'!$B$6,'[1]Enter loan data'!$B$5+121,),"MMM YYYY")</f>
        <v>Sep 2028</v>
      </c>
      <c r="DW66" s="82" t="str">
        <f>TEXT(DATE('[1]Enter loan data'!$B$6,'[1]Enter loan data'!$B$5+122,),"MMM YYYY")</f>
        <v>Oct 2028</v>
      </c>
      <c r="DX66" s="82" t="str">
        <f>TEXT(DATE('[1]Enter loan data'!$B$6,'[1]Enter loan data'!$B$5+123,),"MMM YYYY")</f>
        <v>Nov 2028</v>
      </c>
      <c r="DY66" s="82" t="str">
        <f>TEXT(DATE('[1]Enter loan data'!$B$6,'[1]Enter loan data'!$B$5+124,),"MMM YYYY")</f>
        <v>Dec 2028</v>
      </c>
      <c r="DZ66" s="82" t="str">
        <f>TEXT(DATE('[1]Enter loan data'!$B$6,'[1]Enter loan data'!$B$5+125,),"MMM YYYY")</f>
        <v>Jan 2029</v>
      </c>
      <c r="EA66" s="82" t="str">
        <f>TEXT(DATE('[1]Enter loan data'!$B$6,'[1]Enter loan data'!$B$5+126,),"MMM YYYY")</f>
        <v>Feb 2029</v>
      </c>
      <c r="EB66" s="82" t="str">
        <f>TEXT(DATE('[1]Enter loan data'!$B$6,'[1]Enter loan data'!$B$5+127,),"MMM YYYY")</f>
        <v>Mar 2029</v>
      </c>
      <c r="EC66" s="82" t="str">
        <f>TEXT(DATE('[1]Enter loan data'!$B$6,'[1]Enter loan data'!$B$5+128,),"MMM YYYY")</f>
        <v>Apr 2029</v>
      </c>
      <c r="ED66" s="82" t="str">
        <f>TEXT(DATE('[1]Enter loan data'!$B$6,'[1]Enter loan data'!$B$5+129,),"MMM YYYY")</f>
        <v>May 2029</v>
      </c>
      <c r="EE66" s="82" t="str">
        <f>TEXT(DATE('[1]Enter loan data'!$B$6,'[1]Enter loan data'!$B$5+130,),"MMM YYYY")</f>
        <v>Jun 2029</v>
      </c>
      <c r="EF66" s="82" t="str">
        <f>TEXT(DATE('[1]Enter loan data'!$B$6,'[1]Enter loan data'!$B$5+131,),"MMM YYYY")</f>
        <v>Jul 2029</v>
      </c>
      <c r="EG66" s="82" t="str">
        <f>TEXT(DATE('[1]Enter loan data'!$B$6,'[1]Enter loan data'!$B$5+132,),"MMM YYYY")</f>
        <v>Aug 2029</v>
      </c>
    </row>
    <row r="67" spans="1:137" x14ac:dyDescent="0.35">
      <c r="A67" s="71"/>
      <c r="B67" s="71"/>
      <c r="C67" s="71"/>
      <c r="D67" s="71" t="s">
        <v>60</v>
      </c>
      <c r="E67" s="83">
        <f>E11</f>
        <v>0</v>
      </c>
      <c r="F67" s="84">
        <f>E70</f>
        <v>0</v>
      </c>
      <c r="G67" s="84">
        <f t="shared" ref="G67:BR67" si="4">F70</f>
        <v>0</v>
      </c>
      <c r="H67" s="84">
        <f t="shared" si="4"/>
        <v>0</v>
      </c>
      <c r="I67" s="84">
        <f t="shared" si="4"/>
        <v>0</v>
      </c>
      <c r="J67" s="84">
        <f t="shared" si="4"/>
        <v>0</v>
      </c>
      <c r="K67" s="84">
        <f t="shared" si="4"/>
        <v>0</v>
      </c>
      <c r="L67" s="84">
        <f t="shared" si="4"/>
        <v>0</v>
      </c>
      <c r="M67" s="84">
        <f t="shared" si="4"/>
        <v>0</v>
      </c>
      <c r="N67" s="84">
        <f t="shared" si="4"/>
        <v>0</v>
      </c>
      <c r="O67" s="84">
        <f t="shared" si="4"/>
        <v>0</v>
      </c>
      <c r="P67" s="84">
        <f t="shared" si="4"/>
        <v>0</v>
      </c>
      <c r="Q67" s="84">
        <f t="shared" si="4"/>
        <v>0</v>
      </c>
      <c r="R67" s="84">
        <f t="shared" si="4"/>
        <v>0</v>
      </c>
      <c r="S67" s="84">
        <f t="shared" si="4"/>
        <v>0</v>
      </c>
      <c r="T67" s="84">
        <f t="shared" si="4"/>
        <v>0</v>
      </c>
      <c r="U67" s="84">
        <f t="shared" si="4"/>
        <v>0</v>
      </c>
      <c r="V67" s="84">
        <f t="shared" si="4"/>
        <v>0</v>
      </c>
      <c r="W67" s="84">
        <f t="shared" si="4"/>
        <v>0</v>
      </c>
      <c r="X67" s="84">
        <f t="shared" si="4"/>
        <v>0</v>
      </c>
      <c r="Y67" s="84">
        <f t="shared" si="4"/>
        <v>0</v>
      </c>
      <c r="Z67" s="84">
        <f t="shared" si="4"/>
        <v>0</v>
      </c>
      <c r="AA67" s="84">
        <f t="shared" si="4"/>
        <v>0</v>
      </c>
      <c r="AB67" s="84">
        <f t="shared" si="4"/>
        <v>0</v>
      </c>
      <c r="AC67" s="84">
        <f t="shared" si="4"/>
        <v>0</v>
      </c>
      <c r="AD67" s="84">
        <f t="shared" si="4"/>
        <v>0</v>
      </c>
      <c r="AE67" s="84">
        <f t="shared" si="4"/>
        <v>0</v>
      </c>
      <c r="AF67" s="84">
        <f t="shared" si="4"/>
        <v>0</v>
      </c>
      <c r="AG67" s="84">
        <f t="shared" si="4"/>
        <v>0</v>
      </c>
      <c r="AH67" s="84">
        <f t="shared" si="4"/>
        <v>0</v>
      </c>
      <c r="AI67" s="84">
        <f t="shared" si="4"/>
        <v>0</v>
      </c>
      <c r="AJ67" s="84">
        <f t="shared" si="4"/>
        <v>0</v>
      </c>
      <c r="AK67" s="84">
        <f t="shared" si="4"/>
        <v>0</v>
      </c>
      <c r="AL67" s="84">
        <f t="shared" si="4"/>
        <v>0</v>
      </c>
      <c r="AM67" s="84">
        <f t="shared" si="4"/>
        <v>0</v>
      </c>
      <c r="AN67" s="84">
        <f t="shared" si="4"/>
        <v>0</v>
      </c>
      <c r="AO67" s="84">
        <f t="shared" si="4"/>
        <v>0</v>
      </c>
      <c r="AP67" s="84">
        <f t="shared" si="4"/>
        <v>0</v>
      </c>
      <c r="AQ67" s="84">
        <f t="shared" si="4"/>
        <v>0</v>
      </c>
      <c r="AR67" s="84">
        <f t="shared" si="4"/>
        <v>0</v>
      </c>
      <c r="AS67" s="84">
        <f t="shared" si="4"/>
        <v>0</v>
      </c>
      <c r="AT67" s="84">
        <f t="shared" si="4"/>
        <v>0</v>
      </c>
      <c r="AU67" s="84">
        <f t="shared" si="4"/>
        <v>0</v>
      </c>
      <c r="AV67" s="84">
        <f t="shared" si="4"/>
        <v>0</v>
      </c>
      <c r="AW67" s="84">
        <f t="shared" si="4"/>
        <v>0</v>
      </c>
      <c r="AX67" s="84">
        <f t="shared" si="4"/>
        <v>0</v>
      </c>
      <c r="AY67" s="84">
        <f t="shared" si="4"/>
        <v>0</v>
      </c>
      <c r="AZ67" s="84">
        <f t="shared" si="4"/>
        <v>0</v>
      </c>
      <c r="BA67" s="84">
        <f t="shared" si="4"/>
        <v>0</v>
      </c>
      <c r="BB67" s="84">
        <f t="shared" si="4"/>
        <v>0</v>
      </c>
      <c r="BC67" s="84">
        <f t="shared" si="4"/>
        <v>0</v>
      </c>
      <c r="BD67" s="84">
        <f t="shared" si="4"/>
        <v>0</v>
      </c>
      <c r="BE67" s="84">
        <f t="shared" si="4"/>
        <v>0</v>
      </c>
      <c r="BF67" s="84">
        <f t="shared" si="4"/>
        <v>0</v>
      </c>
      <c r="BG67" s="84">
        <f t="shared" si="4"/>
        <v>0</v>
      </c>
      <c r="BH67" s="84">
        <f t="shared" si="4"/>
        <v>0</v>
      </c>
      <c r="BI67" s="84">
        <f t="shared" si="4"/>
        <v>0</v>
      </c>
      <c r="BJ67" s="84">
        <f t="shared" si="4"/>
        <v>0</v>
      </c>
      <c r="BK67" s="84">
        <f t="shared" si="4"/>
        <v>0</v>
      </c>
      <c r="BL67" s="84">
        <f t="shared" si="4"/>
        <v>0</v>
      </c>
      <c r="BM67" s="84">
        <f t="shared" si="4"/>
        <v>0</v>
      </c>
      <c r="BN67" s="84">
        <f t="shared" si="4"/>
        <v>0</v>
      </c>
      <c r="BO67" s="84">
        <f t="shared" si="4"/>
        <v>0</v>
      </c>
      <c r="BP67" s="84">
        <f t="shared" si="4"/>
        <v>0</v>
      </c>
      <c r="BQ67" s="84">
        <f t="shared" si="4"/>
        <v>0</v>
      </c>
      <c r="BR67" s="84">
        <f t="shared" si="4"/>
        <v>0</v>
      </c>
      <c r="BS67" s="84">
        <f t="shared" ref="BS67:ED67" si="5">BR70</f>
        <v>0</v>
      </c>
      <c r="BT67" s="84">
        <f t="shared" si="5"/>
        <v>0</v>
      </c>
      <c r="BU67" s="84">
        <f t="shared" si="5"/>
        <v>0</v>
      </c>
      <c r="BV67" s="84">
        <f t="shared" si="5"/>
        <v>0</v>
      </c>
      <c r="BW67" s="84">
        <f t="shared" si="5"/>
        <v>0</v>
      </c>
      <c r="BX67" s="84">
        <f t="shared" si="5"/>
        <v>0</v>
      </c>
      <c r="BY67" s="84">
        <f t="shared" si="5"/>
        <v>0</v>
      </c>
      <c r="BZ67" s="84">
        <f t="shared" si="5"/>
        <v>0</v>
      </c>
      <c r="CA67" s="84">
        <f t="shared" si="5"/>
        <v>0</v>
      </c>
      <c r="CB67" s="84">
        <f t="shared" si="5"/>
        <v>0</v>
      </c>
      <c r="CC67" s="84">
        <f t="shared" si="5"/>
        <v>0</v>
      </c>
      <c r="CD67" s="84">
        <f t="shared" si="5"/>
        <v>0</v>
      </c>
      <c r="CE67" s="84">
        <f t="shared" si="5"/>
        <v>0</v>
      </c>
      <c r="CF67" s="84">
        <f t="shared" si="5"/>
        <v>0</v>
      </c>
      <c r="CG67" s="84">
        <f t="shared" si="5"/>
        <v>0</v>
      </c>
      <c r="CH67" s="84">
        <f t="shared" si="5"/>
        <v>0</v>
      </c>
      <c r="CI67" s="84">
        <f t="shared" si="5"/>
        <v>0</v>
      </c>
      <c r="CJ67" s="84">
        <f t="shared" si="5"/>
        <v>0</v>
      </c>
      <c r="CK67" s="84">
        <f t="shared" si="5"/>
        <v>0</v>
      </c>
      <c r="CL67" s="84">
        <f t="shared" si="5"/>
        <v>0</v>
      </c>
      <c r="CM67" s="84">
        <f t="shared" si="5"/>
        <v>0</v>
      </c>
      <c r="CN67" s="84">
        <f t="shared" si="5"/>
        <v>0</v>
      </c>
      <c r="CO67" s="84">
        <f t="shared" si="5"/>
        <v>0</v>
      </c>
      <c r="CP67" s="84">
        <f t="shared" si="5"/>
        <v>0</v>
      </c>
      <c r="CQ67" s="84">
        <f t="shared" si="5"/>
        <v>0</v>
      </c>
      <c r="CR67" s="84">
        <f t="shared" si="5"/>
        <v>0</v>
      </c>
      <c r="CS67" s="84">
        <f t="shared" si="5"/>
        <v>0</v>
      </c>
      <c r="CT67" s="84">
        <f t="shared" si="5"/>
        <v>0</v>
      </c>
      <c r="CU67" s="84">
        <f t="shared" si="5"/>
        <v>0</v>
      </c>
      <c r="CV67" s="84">
        <f t="shared" si="5"/>
        <v>0</v>
      </c>
      <c r="CW67" s="84">
        <f t="shared" si="5"/>
        <v>0</v>
      </c>
      <c r="CX67" s="84">
        <f t="shared" si="5"/>
        <v>0</v>
      </c>
      <c r="CY67" s="84">
        <f t="shared" si="5"/>
        <v>0</v>
      </c>
      <c r="CZ67" s="84">
        <f t="shared" si="5"/>
        <v>0</v>
      </c>
      <c r="DA67" s="84">
        <f t="shared" si="5"/>
        <v>0</v>
      </c>
      <c r="DB67" s="84">
        <f t="shared" si="5"/>
        <v>0</v>
      </c>
      <c r="DC67" s="84">
        <f t="shared" si="5"/>
        <v>0</v>
      </c>
      <c r="DD67" s="84">
        <f t="shared" si="5"/>
        <v>0</v>
      </c>
      <c r="DE67" s="84">
        <f t="shared" si="5"/>
        <v>0</v>
      </c>
      <c r="DF67" s="84">
        <f t="shared" si="5"/>
        <v>0</v>
      </c>
      <c r="DG67" s="84">
        <f t="shared" si="5"/>
        <v>0</v>
      </c>
      <c r="DH67" s="84">
        <f t="shared" si="5"/>
        <v>0</v>
      </c>
      <c r="DI67" s="84">
        <f t="shared" si="5"/>
        <v>0</v>
      </c>
      <c r="DJ67" s="84">
        <f t="shared" si="5"/>
        <v>0</v>
      </c>
      <c r="DK67" s="84">
        <f t="shared" si="5"/>
        <v>0</v>
      </c>
      <c r="DL67" s="84">
        <f t="shared" si="5"/>
        <v>0</v>
      </c>
      <c r="DM67" s="84">
        <f t="shared" si="5"/>
        <v>0</v>
      </c>
      <c r="DN67" s="84">
        <f t="shared" si="5"/>
        <v>0</v>
      </c>
      <c r="DO67" s="84">
        <f t="shared" si="5"/>
        <v>0</v>
      </c>
      <c r="DP67" s="84">
        <f t="shared" si="5"/>
        <v>0</v>
      </c>
      <c r="DQ67" s="84">
        <f t="shared" si="5"/>
        <v>0</v>
      </c>
      <c r="DR67" s="84">
        <f t="shared" si="5"/>
        <v>0</v>
      </c>
      <c r="DS67" s="84">
        <f t="shared" si="5"/>
        <v>0</v>
      </c>
      <c r="DT67" s="84">
        <f t="shared" si="5"/>
        <v>0</v>
      </c>
      <c r="DU67" s="84">
        <f t="shared" si="5"/>
        <v>0</v>
      </c>
      <c r="DV67" s="84">
        <f t="shared" si="5"/>
        <v>0</v>
      </c>
      <c r="DW67" s="84">
        <f t="shared" si="5"/>
        <v>0</v>
      </c>
      <c r="DX67" s="84">
        <f t="shared" si="5"/>
        <v>0</v>
      </c>
      <c r="DY67" s="84">
        <f t="shared" si="5"/>
        <v>0</v>
      </c>
      <c r="DZ67" s="84">
        <f t="shared" si="5"/>
        <v>0</v>
      </c>
      <c r="EA67" s="84">
        <f t="shared" si="5"/>
        <v>0</v>
      </c>
      <c r="EB67" s="84">
        <f t="shared" si="5"/>
        <v>0</v>
      </c>
      <c r="EC67" s="84">
        <f t="shared" si="5"/>
        <v>0</v>
      </c>
      <c r="ED67" s="84">
        <f t="shared" si="5"/>
        <v>0</v>
      </c>
      <c r="EE67" s="84">
        <f t="shared" ref="EE67:EG67" si="6">ED70</f>
        <v>0</v>
      </c>
      <c r="EF67" s="84">
        <f t="shared" si="6"/>
        <v>0</v>
      </c>
      <c r="EG67" s="84">
        <f t="shared" si="6"/>
        <v>0</v>
      </c>
    </row>
    <row r="68" spans="1:137" x14ac:dyDescent="0.35">
      <c r="A68" s="85" t="s">
        <v>61</v>
      </c>
      <c r="B68" s="82" t="s">
        <v>8</v>
      </c>
      <c r="C68" s="82" t="s">
        <v>58</v>
      </c>
      <c r="D68" s="71" t="s">
        <v>62</v>
      </c>
      <c r="E68" s="84">
        <f>E67*($F$11/12)</f>
        <v>0</v>
      </c>
      <c r="F68" s="84">
        <f t="shared" ref="F68:BQ68" si="7">F67*($F$11/12)</f>
        <v>0</v>
      </c>
      <c r="G68" s="84">
        <f t="shared" si="7"/>
        <v>0</v>
      </c>
      <c r="H68" s="84">
        <f t="shared" si="7"/>
        <v>0</v>
      </c>
      <c r="I68" s="84">
        <f t="shared" si="7"/>
        <v>0</v>
      </c>
      <c r="J68" s="84">
        <f t="shared" si="7"/>
        <v>0</v>
      </c>
      <c r="K68" s="84">
        <f t="shared" si="7"/>
        <v>0</v>
      </c>
      <c r="L68" s="84">
        <f t="shared" si="7"/>
        <v>0</v>
      </c>
      <c r="M68" s="84">
        <f t="shared" si="7"/>
        <v>0</v>
      </c>
      <c r="N68" s="84">
        <f t="shared" si="7"/>
        <v>0</v>
      </c>
      <c r="O68" s="84">
        <f t="shared" si="7"/>
        <v>0</v>
      </c>
      <c r="P68" s="84">
        <f t="shared" si="7"/>
        <v>0</v>
      </c>
      <c r="Q68" s="84">
        <f t="shared" si="7"/>
        <v>0</v>
      </c>
      <c r="R68" s="84">
        <f t="shared" si="7"/>
        <v>0</v>
      </c>
      <c r="S68" s="84">
        <f t="shared" si="7"/>
        <v>0</v>
      </c>
      <c r="T68" s="84">
        <f t="shared" si="7"/>
        <v>0</v>
      </c>
      <c r="U68" s="84">
        <f t="shared" si="7"/>
        <v>0</v>
      </c>
      <c r="V68" s="84">
        <f t="shared" si="7"/>
        <v>0</v>
      </c>
      <c r="W68" s="84">
        <f t="shared" si="7"/>
        <v>0</v>
      </c>
      <c r="X68" s="84">
        <f t="shared" si="7"/>
        <v>0</v>
      </c>
      <c r="Y68" s="84">
        <f t="shared" si="7"/>
        <v>0</v>
      </c>
      <c r="Z68" s="84">
        <f t="shared" si="7"/>
        <v>0</v>
      </c>
      <c r="AA68" s="84">
        <f t="shared" si="7"/>
        <v>0</v>
      </c>
      <c r="AB68" s="84">
        <f t="shared" si="7"/>
        <v>0</v>
      </c>
      <c r="AC68" s="84">
        <f t="shared" si="7"/>
        <v>0</v>
      </c>
      <c r="AD68" s="84">
        <f t="shared" si="7"/>
        <v>0</v>
      </c>
      <c r="AE68" s="84">
        <f t="shared" si="7"/>
        <v>0</v>
      </c>
      <c r="AF68" s="84">
        <f t="shared" si="7"/>
        <v>0</v>
      </c>
      <c r="AG68" s="84">
        <f t="shared" si="7"/>
        <v>0</v>
      </c>
      <c r="AH68" s="84">
        <f t="shared" si="7"/>
        <v>0</v>
      </c>
      <c r="AI68" s="84">
        <f t="shared" si="7"/>
        <v>0</v>
      </c>
      <c r="AJ68" s="84">
        <f t="shared" si="7"/>
        <v>0</v>
      </c>
      <c r="AK68" s="84">
        <f t="shared" si="7"/>
        <v>0</v>
      </c>
      <c r="AL68" s="84">
        <f t="shared" si="7"/>
        <v>0</v>
      </c>
      <c r="AM68" s="84">
        <f t="shared" si="7"/>
        <v>0</v>
      </c>
      <c r="AN68" s="84">
        <f t="shared" si="7"/>
        <v>0</v>
      </c>
      <c r="AO68" s="84">
        <f t="shared" si="7"/>
        <v>0</v>
      </c>
      <c r="AP68" s="84">
        <f t="shared" si="7"/>
        <v>0</v>
      </c>
      <c r="AQ68" s="84">
        <f t="shared" si="7"/>
        <v>0</v>
      </c>
      <c r="AR68" s="84">
        <f t="shared" si="7"/>
        <v>0</v>
      </c>
      <c r="AS68" s="84">
        <f t="shared" si="7"/>
        <v>0</v>
      </c>
      <c r="AT68" s="84">
        <f t="shared" si="7"/>
        <v>0</v>
      </c>
      <c r="AU68" s="84">
        <f t="shared" si="7"/>
        <v>0</v>
      </c>
      <c r="AV68" s="84">
        <f t="shared" si="7"/>
        <v>0</v>
      </c>
      <c r="AW68" s="84">
        <f t="shared" si="7"/>
        <v>0</v>
      </c>
      <c r="AX68" s="84">
        <f t="shared" si="7"/>
        <v>0</v>
      </c>
      <c r="AY68" s="84">
        <f t="shared" si="7"/>
        <v>0</v>
      </c>
      <c r="AZ68" s="84">
        <f t="shared" si="7"/>
        <v>0</v>
      </c>
      <c r="BA68" s="84">
        <f t="shared" si="7"/>
        <v>0</v>
      </c>
      <c r="BB68" s="84">
        <f t="shared" si="7"/>
        <v>0</v>
      </c>
      <c r="BC68" s="84">
        <f t="shared" si="7"/>
        <v>0</v>
      </c>
      <c r="BD68" s="84">
        <f t="shared" si="7"/>
        <v>0</v>
      </c>
      <c r="BE68" s="84">
        <f t="shared" si="7"/>
        <v>0</v>
      </c>
      <c r="BF68" s="84">
        <f t="shared" si="7"/>
        <v>0</v>
      </c>
      <c r="BG68" s="84">
        <f t="shared" si="7"/>
        <v>0</v>
      </c>
      <c r="BH68" s="84">
        <f t="shared" si="7"/>
        <v>0</v>
      </c>
      <c r="BI68" s="84">
        <f t="shared" si="7"/>
        <v>0</v>
      </c>
      <c r="BJ68" s="84">
        <f t="shared" si="7"/>
        <v>0</v>
      </c>
      <c r="BK68" s="84">
        <f t="shared" si="7"/>
        <v>0</v>
      </c>
      <c r="BL68" s="84">
        <f t="shared" si="7"/>
        <v>0</v>
      </c>
      <c r="BM68" s="84">
        <f t="shared" si="7"/>
        <v>0</v>
      </c>
      <c r="BN68" s="84">
        <f t="shared" si="7"/>
        <v>0</v>
      </c>
      <c r="BO68" s="84">
        <f t="shared" si="7"/>
        <v>0</v>
      </c>
      <c r="BP68" s="84">
        <f t="shared" si="7"/>
        <v>0</v>
      </c>
      <c r="BQ68" s="84">
        <f t="shared" si="7"/>
        <v>0</v>
      </c>
      <c r="BR68" s="84">
        <f t="shared" ref="BR68:EC68" si="8">BR67*($F$11/12)</f>
        <v>0</v>
      </c>
      <c r="BS68" s="84">
        <f t="shared" si="8"/>
        <v>0</v>
      </c>
      <c r="BT68" s="84">
        <f t="shared" si="8"/>
        <v>0</v>
      </c>
      <c r="BU68" s="84">
        <f t="shared" si="8"/>
        <v>0</v>
      </c>
      <c r="BV68" s="84">
        <f t="shared" si="8"/>
        <v>0</v>
      </c>
      <c r="BW68" s="84">
        <f t="shared" si="8"/>
        <v>0</v>
      </c>
      <c r="BX68" s="84">
        <f t="shared" si="8"/>
        <v>0</v>
      </c>
      <c r="BY68" s="84">
        <f t="shared" si="8"/>
        <v>0</v>
      </c>
      <c r="BZ68" s="84">
        <f t="shared" si="8"/>
        <v>0</v>
      </c>
      <c r="CA68" s="84">
        <f t="shared" si="8"/>
        <v>0</v>
      </c>
      <c r="CB68" s="84">
        <f t="shared" si="8"/>
        <v>0</v>
      </c>
      <c r="CC68" s="84">
        <f t="shared" si="8"/>
        <v>0</v>
      </c>
      <c r="CD68" s="84">
        <f t="shared" si="8"/>
        <v>0</v>
      </c>
      <c r="CE68" s="84">
        <f t="shared" si="8"/>
        <v>0</v>
      </c>
      <c r="CF68" s="84">
        <f t="shared" si="8"/>
        <v>0</v>
      </c>
      <c r="CG68" s="84">
        <f t="shared" si="8"/>
        <v>0</v>
      </c>
      <c r="CH68" s="84">
        <f t="shared" si="8"/>
        <v>0</v>
      </c>
      <c r="CI68" s="84">
        <f t="shared" si="8"/>
        <v>0</v>
      </c>
      <c r="CJ68" s="84">
        <f t="shared" si="8"/>
        <v>0</v>
      </c>
      <c r="CK68" s="84">
        <f t="shared" si="8"/>
        <v>0</v>
      </c>
      <c r="CL68" s="84">
        <f t="shared" si="8"/>
        <v>0</v>
      </c>
      <c r="CM68" s="84">
        <f t="shared" si="8"/>
        <v>0</v>
      </c>
      <c r="CN68" s="84">
        <f t="shared" si="8"/>
        <v>0</v>
      </c>
      <c r="CO68" s="84">
        <f t="shared" si="8"/>
        <v>0</v>
      </c>
      <c r="CP68" s="84">
        <f t="shared" si="8"/>
        <v>0</v>
      </c>
      <c r="CQ68" s="84">
        <f t="shared" si="8"/>
        <v>0</v>
      </c>
      <c r="CR68" s="84">
        <f t="shared" si="8"/>
        <v>0</v>
      </c>
      <c r="CS68" s="84">
        <f t="shared" si="8"/>
        <v>0</v>
      </c>
      <c r="CT68" s="84">
        <f t="shared" si="8"/>
        <v>0</v>
      </c>
      <c r="CU68" s="84">
        <f t="shared" si="8"/>
        <v>0</v>
      </c>
      <c r="CV68" s="84">
        <f t="shared" si="8"/>
        <v>0</v>
      </c>
      <c r="CW68" s="84">
        <f t="shared" si="8"/>
        <v>0</v>
      </c>
      <c r="CX68" s="84">
        <f t="shared" si="8"/>
        <v>0</v>
      </c>
      <c r="CY68" s="84">
        <f t="shared" si="8"/>
        <v>0</v>
      </c>
      <c r="CZ68" s="84">
        <f t="shared" si="8"/>
        <v>0</v>
      </c>
      <c r="DA68" s="84">
        <f t="shared" si="8"/>
        <v>0</v>
      </c>
      <c r="DB68" s="84">
        <f t="shared" si="8"/>
        <v>0</v>
      </c>
      <c r="DC68" s="84">
        <f t="shared" si="8"/>
        <v>0</v>
      </c>
      <c r="DD68" s="84">
        <f t="shared" si="8"/>
        <v>0</v>
      </c>
      <c r="DE68" s="84">
        <f t="shared" si="8"/>
        <v>0</v>
      </c>
      <c r="DF68" s="84">
        <f t="shared" si="8"/>
        <v>0</v>
      </c>
      <c r="DG68" s="84">
        <f t="shared" si="8"/>
        <v>0</v>
      </c>
      <c r="DH68" s="84">
        <f t="shared" si="8"/>
        <v>0</v>
      </c>
      <c r="DI68" s="84">
        <f t="shared" si="8"/>
        <v>0</v>
      </c>
      <c r="DJ68" s="84">
        <f t="shared" si="8"/>
        <v>0</v>
      </c>
      <c r="DK68" s="84">
        <f t="shared" si="8"/>
        <v>0</v>
      </c>
      <c r="DL68" s="84">
        <f t="shared" si="8"/>
        <v>0</v>
      </c>
      <c r="DM68" s="84">
        <f t="shared" si="8"/>
        <v>0</v>
      </c>
      <c r="DN68" s="84">
        <f t="shared" si="8"/>
        <v>0</v>
      </c>
      <c r="DO68" s="84">
        <f t="shared" si="8"/>
        <v>0</v>
      </c>
      <c r="DP68" s="84">
        <f t="shared" si="8"/>
        <v>0</v>
      </c>
      <c r="DQ68" s="84">
        <f t="shared" si="8"/>
        <v>0</v>
      </c>
      <c r="DR68" s="84">
        <f t="shared" si="8"/>
        <v>0</v>
      </c>
      <c r="DS68" s="84">
        <f t="shared" si="8"/>
        <v>0</v>
      </c>
      <c r="DT68" s="84">
        <f t="shared" si="8"/>
        <v>0</v>
      </c>
      <c r="DU68" s="84">
        <f t="shared" si="8"/>
        <v>0</v>
      </c>
      <c r="DV68" s="84">
        <f t="shared" si="8"/>
        <v>0</v>
      </c>
      <c r="DW68" s="84">
        <f t="shared" si="8"/>
        <v>0</v>
      </c>
      <c r="DX68" s="84">
        <f t="shared" si="8"/>
        <v>0</v>
      </c>
      <c r="DY68" s="84">
        <f t="shared" si="8"/>
        <v>0</v>
      </c>
      <c r="DZ68" s="84">
        <f t="shared" si="8"/>
        <v>0</v>
      </c>
      <c r="EA68" s="84">
        <f t="shared" si="8"/>
        <v>0</v>
      </c>
      <c r="EB68" s="84">
        <f t="shared" si="8"/>
        <v>0</v>
      </c>
      <c r="EC68" s="84">
        <f t="shared" si="8"/>
        <v>0</v>
      </c>
      <c r="ED68" s="84">
        <f t="shared" ref="ED68:EG68" si="9">ED67*($F$11/12)</f>
        <v>0</v>
      </c>
      <c r="EE68" s="84">
        <f t="shared" si="9"/>
        <v>0</v>
      </c>
      <c r="EF68" s="84">
        <f t="shared" si="9"/>
        <v>0</v>
      </c>
      <c r="EG68" s="84">
        <f t="shared" si="9"/>
        <v>0</v>
      </c>
    </row>
    <row r="69" spans="1:137" x14ac:dyDescent="0.35">
      <c r="A69" s="86">
        <f t="shared" ref="A69:A75" si="10">D11</f>
        <v>0</v>
      </c>
      <c r="B69" s="87">
        <f>EOMONTH($E$66,MAX(F72:EG72))</f>
        <v>43373</v>
      </c>
      <c r="C69" s="70">
        <f>RANK(B69,$B$69:$B$75,1)</f>
        <v>1</v>
      </c>
      <c r="D69" s="71" t="s">
        <v>63</v>
      </c>
      <c r="E69" s="84">
        <f>$G$11</f>
        <v>0</v>
      </c>
      <c r="F69" s="84">
        <f t="shared" ref="F69:BQ69" si="11">$G$11</f>
        <v>0</v>
      </c>
      <c r="G69" s="84">
        <f t="shared" si="11"/>
        <v>0</v>
      </c>
      <c r="H69" s="84">
        <f t="shared" si="11"/>
        <v>0</v>
      </c>
      <c r="I69" s="84">
        <f t="shared" si="11"/>
        <v>0</v>
      </c>
      <c r="J69" s="84">
        <f t="shared" si="11"/>
        <v>0</v>
      </c>
      <c r="K69" s="84">
        <f t="shared" si="11"/>
        <v>0</v>
      </c>
      <c r="L69" s="84">
        <f t="shared" si="11"/>
        <v>0</v>
      </c>
      <c r="M69" s="84">
        <f t="shared" si="11"/>
        <v>0</v>
      </c>
      <c r="N69" s="84">
        <f t="shared" si="11"/>
        <v>0</v>
      </c>
      <c r="O69" s="84">
        <f t="shared" si="11"/>
        <v>0</v>
      </c>
      <c r="P69" s="84">
        <f t="shared" si="11"/>
        <v>0</v>
      </c>
      <c r="Q69" s="84">
        <f t="shared" si="11"/>
        <v>0</v>
      </c>
      <c r="R69" s="84">
        <f t="shared" si="11"/>
        <v>0</v>
      </c>
      <c r="S69" s="84">
        <f t="shared" si="11"/>
        <v>0</v>
      </c>
      <c r="T69" s="84">
        <f t="shared" si="11"/>
        <v>0</v>
      </c>
      <c r="U69" s="84">
        <f t="shared" si="11"/>
        <v>0</v>
      </c>
      <c r="V69" s="84">
        <f t="shared" si="11"/>
        <v>0</v>
      </c>
      <c r="W69" s="84">
        <f t="shared" si="11"/>
        <v>0</v>
      </c>
      <c r="X69" s="84">
        <f t="shared" si="11"/>
        <v>0</v>
      </c>
      <c r="Y69" s="84">
        <f t="shared" si="11"/>
        <v>0</v>
      </c>
      <c r="Z69" s="84">
        <f t="shared" si="11"/>
        <v>0</v>
      </c>
      <c r="AA69" s="84">
        <f t="shared" si="11"/>
        <v>0</v>
      </c>
      <c r="AB69" s="84">
        <f t="shared" si="11"/>
        <v>0</v>
      </c>
      <c r="AC69" s="84">
        <f t="shared" si="11"/>
        <v>0</v>
      </c>
      <c r="AD69" s="84">
        <f t="shared" si="11"/>
        <v>0</v>
      </c>
      <c r="AE69" s="84">
        <f t="shared" si="11"/>
        <v>0</v>
      </c>
      <c r="AF69" s="84">
        <f t="shared" si="11"/>
        <v>0</v>
      </c>
      <c r="AG69" s="84">
        <f t="shared" si="11"/>
        <v>0</v>
      </c>
      <c r="AH69" s="84">
        <f t="shared" si="11"/>
        <v>0</v>
      </c>
      <c r="AI69" s="84">
        <f t="shared" si="11"/>
        <v>0</v>
      </c>
      <c r="AJ69" s="84">
        <f t="shared" si="11"/>
        <v>0</v>
      </c>
      <c r="AK69" s="84">
        <f t="shared" si="11"/>
        <v>0</v>
      </c>
      <c r="AL69" s="84">
        <f t="shared" si="11"/>
        <v>0</v>
      </c>
      <c r="AM69" s="84">
        <f t="shared" si="11"/>
        <v>0</v>
      </c>
      <c r="AN69" s="84">
        <f t="shared" si="11"/>
        <v>0</v>
      </c>
      <c r="AO69" s="84">
        <f t="shared" si="11"/>
        <v>0</v>
      </c>
      <c r="AP69" s="84">
        <f t="shared" si="11"/>
        <v>0</v>
      </c>
      <c r="AQ69" s="84">
        <f t="shared" si="11"/>
        <v>0</v>
      </c>
      <c r="AR69" s="84">
        <f t="shared" si="11"/>
        <v>0</v>
      </c>
      <c r="AS69" s="84">
        <f t="shared" si="11"/>
        <v>0</v>
      </c>
      <c r="AT69" s="84">
        <f t="shared" si="11"/>
        <v>0</v>
      </c>
      <c r="AU69" s="84">
        <f t="shared" si="11"/>
        <v>0</v>
      </c>
      <c r="AV69" s="84">
        <f t="shared" si="11"/>
        <v>0</v>
      </c>
      <c r="AW69" s="84">
        <f t="shared" si="11"/>
        <v>0</v>
      </c>
      <c r="AX69" s="84">
        <f t="shared" si="11"/>
        <v>0</v>
      </c>
      <c r="AY69" s="84">
        <f t="shared" si="11"/>
        <v>0</v>
      </c>
      <c r="AZ69" s="84">
        <f t="shared" si="11"/>
        <v>0</v>
      </c>
      <c r="BA69" s="84">
        <f t="shared" si="11"/>
        <v>0</v>
      </c>
      <c r="BB69" s="84">
        <f t="shared" si="11"/>
        <v>0</v>
      </c>
      <c r="BC69" s="84">
        <f t="shared" si="11"/>
        <v>0</v>
      </c>
      <c r="BD69" s="84">
        <f t="shared" si="11"/>
        <v>0</v>
      </c>
      <c r="BE69" s="84">
        <f t="shared" si="11"/>
        <v>0</v>
      </c>
      <c r="BF69" s="84">
        <f t="shared" si="11"/>
        <v>0</v>
      </c>
      <c r="BG69" s="84">
        <f t="shared" si="11"/>
        <v>0</v>
      </c>
      <c r="BH69" s="84">
        <f t="shared" si="11"/>
        <v>0</v>
      </c>
      <c r="BI69" s="84">
        <f t="shared" si="11"/>
        <v>0</v>
      </c>
      <c r="BJ69" s="84">
        <f t="shared" si="11"/>
        <v>0</v>
      </c>
      <c r="BK69" s="84">
        <f t="shared" si="11"/>
        <v>0</v>
      </c>
      <c r="BL69" s="84">
        <f t="shared" si="11"/>
        <v>0</v>
      </c>
      <c r="BM69" s="84">
        <f t="shared" si="11"/>
        <v>0</v>
      </c>
      <c r="BN69" s="84">
        <f t="shared" si="11"/>
        <v>0</v>
      </c>
      <c r="BO69" s="84">
        <f t="shared" si="11"/>
        <v>0</v>
      </c>
      <c r="BP69" s="84">
        <f t="shared" si="11"/>
        <v>0</v>
      </c>
      <c r="BQ69" s="84">
        <f t="shared" si="11"/>
        <v>0</v>
      </c>
      <c r="BR69" s="84">
        <f t="shared" ref="BR69:EC69" si="12">$G$11</f>
        <v>0</v>
      </c>
      <c r="BS69" s="84">
        <f t="shared" si="12"/>
        <v>0</v>
      </c>
      <c r="BT69" s="84">
        <f t="shared" si="12"/>
        <v>0</v>
      </c>
      <c r="BU69" s="84">
        <f t="shared" si="12"/>
        <v>0</v>
      </c>
      <c r="BV69" s="84">
        <f t="shared" si="12"/>
        <v>0</v>
      </c>
      <c r="BW69" s="84">
        <f t="shared" si="12"/>
        <v>0</v>
      </c>
      <c r="BX69" s="84">
        <f t="shared" si="12"/>
        <v>0</v>
      </c>
      <c r="BY69" s="84">
        <f t="shared" si="12"/>
        <v>0</v>
      </c>
      <c r="BZ69" s="84">
        <f t="shared" si="12"/>
        <v>0</v>
      </c>
      <c r="CA69" s="84">
        <f t="shared" si="12"/>
        <v>0</v>
      </c>
      <c r="CB69" s="84">
        <f t="shared" si="12"/>
        <v>0</v>
      </c>
      <c r="CC69" s="84">
        <f t="shared" si="12"/>
        <v>0</v>
      </c>
      <c r="CD69" s="84">
        <f t="shared" si="12"/>
        <v>0</v>
      </c>
      <c r="CE69" s="84">
        <f t="shared" si="12"/>
        <v>0</v>
      </c>
      <c r="CF69" s="84">
        <f t="shared" si="12"/>
        <v>0</v>
      </c>
      <c r="CG69" s="84">
        <f t="shared" si="12"/>
        <v>0</v>
      </c>
      <c r="CH69" s="84">
        <f t="shared" si="12"/>
        <v>0</v>
      </c>
      <c r="CI69" s="84">
        <f t="shared" si="12"/>
        <v>0</v>
      </c>
      <c r="CJ69" s="84">
        <f t="shared" si="12"/>
        <v>0</v>
      </c>
      <c r="CK69" s="84">
        <f t="shared" si="12"/>
        <v>0</v>
      </c>
      <c r="CL69" s="84">
        <f t="shared" si="12"/>
        <v>0</v>
      </c>
      <c r="CM69" s="84">
        <f t="shared" si="12"/>
        <v>0</v>
      </c>
      <c r="CN69" s="84">
        <f t="shared" si="12"/>
        <v>0</v>
      </c>
      <c r="CO69" s="84">
        <f t="shared" si="12"/>
        <v>0</v>
      </c>
      <c r="CP69" s="84">
        <f t="shared" si="12"/>
        <v>0</v>
      </c>
      <c r="CQ69" s="84">
        <f t="shared" si="12"/>
        <v>0</v>
      </c>
      <c r="CR69" s="84">
        <f t="shared" si="12"/>
        <v>0</v>
      </c>
      <c r="CS69" s="84">
        <f t="shared" si="12"/>
        <v>0</v>
      </c>
      <c r="CT69" s="84">
        <f t="shared" si="12"/>
        <v>0</v>
      </c>
      <c r="CU69" s="84">
        <f t="shared" si="12"/>
        <v>0</v>
      </c>
      <c r="CV69" s="84">
        <f t="shared" si="12"/>
        <v>0</v>
      </c>
      <c r="CW69" s="84">
        <f t="shared" si="12"/>
        <v>0</v>
      </c>
      <c r="CX69" s="84">
        <f t="shared" si="12"/>
        <v>0</v>
      </c>
      <c r="CY69" s="84">
        <f t="shared" si="12"/>
        <v>0</v>
      </c>
      <c r="CZ69" s="84">
        <f t="shared" si="12"/>
        <v>0</v>
      </c>
      <c r="DA69" s="84">
        <f t="shared" si="12"/>
        <v>0</v>
      </c>
      <c r="DB69" s="84">
        <f t="shared" si="12"/>
        <v>0</v>
      </c>
      <c r="DC69" s="84">
        <f t="shared" si="12"/>
        <v>0</v>
      </c>
      <c r="DD69" s="84">
        <f t="shared" si="12"/>
        <v>0</v>
      </c>
      <c r="DE69" s="84">
        <f t="shared" si="12"/>
        <v>0</v>
      </c>
      <c r="DF69" s="84">
        <f t="shared" si="12"/>
        <v>0</v>
      </c>
      <c r="DG69" s="84">
        <f t="shared" si="12"/>
        <v>0</v>
      </c>
      <c r="DH69" s="84">
        <f t="shared" si="12"/>
        <v>0</v>
      </c>
      <c r="DI69" s="84">
        <f t="shared" si="12"/>
        <v>0</v>
      </c>
      <c r="DJ69" s="84">
        <f t="shared" si="12"/>
        <v>0</v>
      </c>
      <c r="DK69" s="84">
        <f t="shared" si="12"/>
        <v>0</v>
      </c>
      <c r="DL69" s="84">
        <f t="shared" si="12"/>
        <v>0</v>
      </c>
      <c r="DM69" s="84">
        <f t="shared" si="12"/>
        <v>0</v>
      </c>
      <c r="DN69" s="84">
        <f t="shared" si="12"/>
        <v>0</v>
      </c>
      <c r="DO69" s="84">
        <f t="shared" si="12"/>
        <v>0</v>
      </c>
      <c r="DP69" s="84">
        <f t="shared" si="12"/>
        <v>0</v>
      </c>
      <c r="DQ69" s="84">
        <f t="shared" si="12"/>
        <v>0</v>
      </c>
      <c r="DR69" s="84">
        <f t="shared" si="12"/>
        <v>0</v>
      </c>
      <c r="DS69" s="84">
        <f t="shared" si="12"/>
        <v>0</v>
      </c>
      <c r="DT69" s="84">
        <f t="shared" si="12"/>
        <v>0</v>
      </c>
      <c r="DU69" s="84">
        <f t="shared" si="12"/>
        <v>0</v>
      </c>
      <c r="DV69" s="84">
        <f t="shared" si="12"/>
        <v>0</v>
      </c>
      <c r="DW69" s="84">
        <f t="shared" si="12"/>
        <v>0</v>
      </c>
      <c r="DX69" s="84">
        <f t="shared" si="12"/>
        <v>0</v>
      </c>
      <c r="DY69" s="84">
        <f t="shared" si="12"/>
        <v>0</v>
      </c>
      <c r="DZ69" s="84">
        <f t="shared" si="12"/>
        <v>0</v>
      </c>
      <c r="EA69" s="84">
        <f t="shared" si="12"/>
        <v>0</v>
      </c>
      <c r="EB69" s="84">
        <f t="shared" si="12"/>
        <v>0</v>
      </c>
      <c r="EC69" s="84">
        <f t="shared" si="12"/>
        <v>0</v>
      </c>
      <c r="ED69" s="84">
        <f t="shared" ref="ED69:EG69" si="13">$G$11</f>
        <v>0</v>
      </c>
      <c r="EE69" s="84">
        <f t="shared" si="13"/>
        <v>0</v>
      </c>
      <c r="EF69" s="84">
        <f t="shared" si="13"/>
        <v>0</v>
      </c>
      <c r="EG69" s="84">
        <f t="shared" si="13"/>
        <v>0</v>
      </c>
    </row>
    <row r="70" spans="1:137" x14ac:dyDescent="0.35">
      <c r="A70" s="71">
        <f t="shared" si="10"/>
        <v>0</v>
      </c>
      <c r="B70" s="87">
        <f>EOMONTH($E$66,MAX(F80:EG80))</f>
        <v>43373</v>
      </c>
      <c r="C70" s="70">
        <f t="shared" ref="C70:C75" si="14">RANK(B70,$B$69:$B$75,1)</f>
        <v>1</v>
      </c>
      <c r="D70" s="71" t="s">
        <v>64</v>
      </c>
      <c r="E70" s="84">
        <f>E67+E68-E69</f>
        <v>0</v>
      </c>
      <c r="F70" s="84">
        <f t="shared" ref="F70:BQ70" si="15">F67+F68-F69</f>
        <v>0</v>
      </c>
      <c r="G70" s="84">
        <f t="shared" si="15"/>
        <v>0</v>
      </c>
      <c r="H70" s="84">
        <f t="shared" si="15"/>
        <v>0</v>
      </c>
      <c r="I70" s="84">
        <f t="shared" si="15"/>
        <v>0</v>
      </c>
      <c r="J70" s="84">
        <f t="shared" si="15"/>
        <v>0</v>
      </c>
      <c r="K70" s="84">
        <f t="shared" si="15"/>
        <v>0</v>
      </c>
      <c r="L70" s="84">
        <f t="shared" si="15"/>
        <v>0</v>
      </c>
      <c r="M70" s="84">
        <f t="shared" si="15"/>
        <v>0</v>
      </c>
      <c r="N70" s="84">
        <f t="shared" si="15"/>
        <v>0</v>
      </c>
      <c r="O70" s="84">
        <f t="shared" si="15"/>
        <v>0</v>
      </c>
      <c r="P70" s="84">
        <f t="shared" si="15"/>
        <v>0</v>
      </c>
      <c r="Q70" s="84">
        <f t="shared" si="15"/>
        <v>0</v>
      </c>
      <c r="R70" s="84">
        <f t="shared" si="15"/>
        <v>0</v>
      </c>
      <c r="S70" s="84">
        <f t="shared" si="15"/>
        <v>0</v>
      </c>
      <c r="T70" s="84">
        <f t="shared" si="15"/>
        <v>0</v>
      </c>
      <c r="U70" s="84">
        <f t="shared" si="15"/>
        <v>0</v>
      </c>
      <c r="V70" s="84">
        <f t="shared" si="15"/>
        <v>0</v>
      </c>
      <c r="W70" s="84">
        <f t="shared" si="15"/>
        <v>0</v>
      </c>
      <c r="X70" s="84">
        <f t="shared" si="15"/>
        <v>0</v>
      </c>
      <c r="Y70" s="84">
        <f t="shared" si="15"/>
        <v>0</v>
      </c>
      <c r="Z70" s="84">
        <f t="shared" si="15"/>
        <v>0</v>
      </c>
      <c r="AA70" s="84">
        <f t="shared" si="15"/>
        <v>0</v>
      </c>
      <c r="AB70" s="84">
        <f t="shared" si="15"/>
        <v>0</v>
      </c>
      <c r="AC70" s="84">
        <f t="shared" si="15"/>
        <v>0</v>
      </c>
      <c r="AD70" s="84">
        <f t="shared" si="15"/>
        <v>0</v>
      </c>
      <c r="AE70" s="84">
        <f t="shared" si="15"/>
        <v>0</v>
      </c>
      <c r="AF70" s="84">
        <f t="shared" si="15"/>
        <v>0</v>
      </c>
      <c r="AG70" s="84">
        <f t="shared" si="15"/>
        <v>0</v>
      </c>
      <c r="AH70" s="84">
        <f t="shared" si="15"/>
        <v>0</v>
      </c>
      <c r="AI70" s="84">
        <f t="shared" si="15"/>
        <v>0</v>
      </c>
      <c r="AJ70" s="84">
        <f t="shared" si="15"/>
        <v>0</v>
      </c>
      <c r="AK70" s="84">
        <f t="shared" si="15"/>
        <v>0</v>
      </c>
      <c r="AL70" s="84">
        <f t="shared" si="15"/>
        <v>0</v>
      </c>
      <c r="AM70" s="84">
        <f t="shared" si="15"/>
        <v>0</v>
      </c>
      <c r="AN70" s="84">
        <f t="shared" si="15"/>
        <v>0</v>
      </c>
      <c r="AO70" s="84">
        <f t="shared" si="15"/>
        <v>0</v>
      </c>
      <c r="AP70" s="84">
        <f t="shared" si="15"/>
        <v>0</v>
      </c>
      <c r="AQ70" s="84">
        <f t="shared" si="15"/>
        <v>0</v>
      </c>
      <c r="AR70" s="84">
        <f t="shared" si="15"/>
        <v>0</v>
      </c>
      <c r="AS70" s="84">
        <f t="shared" si="15"/>
        <v>0</v>
      </c>
      <c r="AT70" s="84">
        <f t="shared" si="15"/>
        <v>0</v>
      </c>
      <c r="AU70" s="84">
        <f t="shared" si="15"/>
        <v>0</v>
      </c>
      <c r="AV70" s="84">
        <f t="shared" si="15"/>
        <v>0</v>
      </c>
      <c r="AW70" s="84">
        <f t="shared" si="15"/>
        <v>0</v>
      </c>
      <c r="AX70" s="84">
        <f t="shared" si="15"/>
        <v>0</v>
      </c>
      <c r="AY70" s="84">
        <f t="shared" si="15"/>
        <v>0</v>
      </c>
      <c r="AZ70" s="84">
        <f t="shared" si="15"/>
        <v>0</v>
      </c>
      <c r="BA70" s="84">
        <f t="shared" si="15"/>
        <v>0</v>
      </c>
      <c r="BB70" s="84">
        <f t="shared" si="15"/>
        <v>0</v>
      </c>
      <c r="BC70" s="84">
        <f t="shared" si="15"/>
        <v>0</v>
      </c>
      <c r="BD70" s="84">
        <f t="shared" si="15"/>
        <v>0</v>
      </c>
      <c r="BE70" s="84">
        <f t="shared" si="15"/>
        <v>0</v>
      </c>
      <c r="BF70" s="84">
        <f t="shared" si="15"/>
        <v>0</v>
      </c>
      <c r="BG70" s="84">
        <f t="shared" si="15"/>
        <v>0</v>
      </c>
      <c r="BH70" s="84">
        <f t="shared" si="15"/>
        <v>0</v>
      </c>
      <c r="BI70" s="84">
        <f t="shared" si="15"/>
        <v>0</v>
      </c>
      <c r="BJ70" s="84">
        <f t="shared" si="15"/>
        <v>0</v>
      </c>
      <c r="BK70" s="84">
        <f t="shared" si="15"/>
        <v>0</v>
      </c>
      <c r="BL70" s="84">
        <f t="shared" si="15"/>
        <v>0</v>
      </c>
      <c r="BM70" s="84">
        <f t="shared" si="15"/>
        <v>0</v>
      </c>
      <c r="BN70" s="84">
        <f t="shared" si="15"/>
        <v>0</v>
      </c>
      <c r="BO70" s="84">
        <f t="shared" si="15"/>
        <v>0</v>
      </c>
      <c r="BP70" s="84">
        <f t="shared" si="15"/>
        <v>0</v>
      </c>
      <c r="BQ70" s="84">
        <f t="shared" si="15"/>
        <v>0</v>
      </c>
      <c r="BR70" s="84">
        <f t="shared" ref="BR70:EC70" si="16">BR67+BR68-BR69</f>
        <v>0</v>
      </c>
      <c r="BS70" s="84">
        <f t="shared" si="16"/>
        <v>0</v>
      </c>
      <c r="BT70" s="84">
        <f t="shared" si="16"/>
        <v>0</v>
      </c>
      <c r="BU70" s="84">
        <f t="shared" si="16"/>
        <v>0</v>
      </c>
      <c r="BV70" s="84">
        <f t="shared" si="16"/>
        <v>0</v>
      </c>
      <c r="BW70" s="84">
        <f t="shared" si="16"/>
        <v>0</v>
      </c>
      <c r="BX70" s="84">
        <f t="shared" si="16"/>
        <v>0</v>
      </c>
      <c r="BY70" s="84">
        <f t="shared" si="16"/>
        <v>0</v>
      </c>
      <c r="BZ70" s="84">
        <f t="shared" si="16"/>
        <v>0</v>
      </c>
      <c r="CA70" s="84">
        <f t="shared" si="16"/>
        <v>0</v>
      </c>
      <c r="CB70" s="84">
        <f t="shared" si="16"/>
        <v>0</v>
      </c>
      <c r="CC70" s="84">
        <f t="shared" si="16"/>
        <v>0</v>
      </c>
      <c r="CD70" s="84">
        <f t="shared" si="16"/>
        <v>0</v>
      </c>
      <c r="CE70" s="84">
        <f t="shared" si="16"/>
        <v>0</v>
      </c>
      <c r="CF70" s="84">
        <f t="shared" si="16"/>
        <v>0</v>
      </c>
      <c r="CG70" s="84">
        <f t="shared" si="16"/>
        <v>0</v>
      </c>
      <c r="CH70" s="84">
        <f t="shared" si="16"/>
        <v>0</v>
      </c>
      <c r="CI70" s="84">
        <f t="shared" si="16"/>
        <v>0</v>
      </c>
      <c r="CJ70" s="84">
        <f t="shared" si="16"/>
        <v>0</v>
      </c>
      <c r="CK70" s="84">
        <f t="shared" si="16"/>
        <v>0</v>
      </c>
      <c r="CL70" s="84">
        <f t="shared" si="16"/>
        <v>0</v>
      </c>
      <c r="CM70" s="84">
        <f t="shared" si="16"/>
        <v>0</v>
      </c>
      <c r="CN70" s="84">
        <f t="shared" si="16"/>
        <v>0</v>
      </c>
      <c r="CO70" s="84">
        <f t="shared" si="16"/>
        <v>0</v>
      </c>
      <c r="CP70" s="84">
        <f t="shared" si="16"/>
        <v>0</v>
      </c>
      <c r="CQ70" s="84">
        <f t="shared" si="16"/>
        <v>0</v>
      </c>
      <c r="CR70" s="84">
        <f t="shared" si="16"/>
        <v>0</v>
      </c>
      <c r="CS70" s="84">
        <f t="shared" si="16"/>
        <v>0</v>
      </c>
      <c r="CT70" s="84">
        <f t="shared" si="16"/>
        <v>0</v>
      </c>
      <c r="CU70" s="84">
        <f t="shared" si="16"/>
        <v>0</v>
      </c>
      <c r="CV70" s="84">
        <f t="shared" si="16"/>
        <v>0</v>
      </c>
      <c r="CW70" s="84">
        <f t="shared" si="16"/>
        <v>0</v>
      </c>
      <c r="CX70" s="84">
        <f t="shared" si="16"/>
        <v>0</v>
      </c>
      <c r="CY70" s="84">
        <f t="shared" si="16"/>
        <v>0</v>
      </c>
      <c r="CZ70" s="84">
        <f t="shared" si="16"/>
        <v>0</v>
      </c>
      <c r="DA70" s="84">
        <f t="shared" si="16"/>
        <v>0</v>
      </c>
      <c r="DB70" s="84">
        <f t="shared" si="16"/>
        <v>0</v>
      </c>
      <c r="DC70" s="84">
        <f t="shared" si="16"/>
        <v>0</v>
      </c>
      <c r="DD70" s="84">
        <f t="shared" si="16"/>
        <v>0</v>
      </c>
      <c r="DE70" s="84">
        <f t="shared" si="16"/>
        <v>0</v>
      </c>
      <c r="DF70" s="84">
        <f t="shared" si="16"/>
        <v>0</v>
      </c>
      <c r="DG70" s="84">
        <f t="shared" si="16"/>
        <v>0</v>
      </c>
      <c r="DH70" s="84">
        <f t="shared" si="16"/>
        <v>0</v>
      </c>
      <c r="DI70" s="84">
        <f t="shared" si="16"/>
        <v>0</v>
      </c>
      <c r="DJ70" s="84">
        <f t="shared" si="16"/>
        <v>0</v>
      </c>
      <c r="DK70" s="84">
        <f t="shared" si="16"/>
        <v>0</v>
      </c>
      <c r="DL70" s="84">
        <f t="shared" si="16"/>
        <v>0</v>
      </c>
      <c r="DM70" s="84">
        <f t="shared" si="16"/>
        <v>0</v>
      </c>
      <c r="DN70" s="84">
        <f t="shared" si="16"/>
        <v>0</v>
      </c>
      <c r="DO70" s="84">
        <f t="shared" si="16"/>
        <v>0</v>
      </c>
      <c r="DP70" s="84">
        <f t="shared" si="16"/>
        <v>0</v>
      </c>
      <c r="DQ70" s="84">
        <f t="shared" si="16"/>
        <v>0</v>
      </c>
      <c r="DR70" s="84">
        <f t="shared" si="16"/>
        <v>0</v>
      </c>
      <c r="DS70" s="84">
        <f t="shared" si="16"/>
        <v>0</v>
      </c>
      <c r="DT70" s="84">
        <f t="shared" si="16"/>
        <v>0</v>
      </c>
      <c r="DU70" s="84">
        <f t="shared" si="16"/>
        <v>0</v>
      </c>
      <c r="DV70" s="84">
        <f t="shared" si="16"/>
        <v>0</v>
      </c>
      <c r="DW70" s="84">
        <f t="shared" si="16"/>
        <v>0</v>
      </c>
      <c r="DX70" s="84">
        <f t="shared" si="16"/>
        <v>0</v>
      </c>
      <c r="DY70" s="84">
        <f t="shared" si="16"/>
        <v>0</v>
      </c>
      <c r="DZ70" s="84">
        <f t="shared" si="16"/>
        <v>0</v>
      </c>
      <c r="EA70" s="84">
        <f t="shared" si="16"/>
        <v>0</v>
      </c>
      <c r="EB70" s="84">
        <f t="shared" si="16"/>
        <v>0</v>
      </c>
      <c r="EC70" s="84">
        <f t="shared" si="16"/>
        <v>0</v>
      </c>
      <c r="ED70" s="84">
        <f t="shared" ref="ED70:EG70" si="17">ED67+ED68-ED69</f>
        <v>0</v>
      </c>
      <c r="EE70" s="84">
        <f t="shared" si="17"/>
        <v>0</v>
      </c>
      <c r="EF70" s="84">
        <f t="shared" si="17"/>
        <v>0</v>
      </c>
      <c r="EG70" s="84">
        <f t="shared" si="17"/>
        <v>0</v>
      </c>
    </row>
    <row r="71" spans="1:137" x14ac:dyDescent="0.35">
      <c r="A71" s="71">
        <f t="shared" si="10"/>
        <v>0</v>
      </c>
      <c r="B71" s="87">
        <f>EOMONTH($E$66,MAX(F88:EG88))</f>
        <v>43373</v>
      </c>
      <c r="C71" s="70">
        <f t="shared" si="14"/>
        <v>1</v>
      </c>
      <c r="D71" s="71"/>
      <c r="E71" s="88" t="str">
        <f>IF(E70&lt;=0,"PAID OFF","")</f>
        <v>PAID OFF</v>
      </c>
      <c r="F71" s="88" t="str">
        <f t="shared" ref="F71:BQ71" si="18">IF(F70&lt;=0,"PAID OFF","")</f>
        <v>PAID OFF</v>
      </c>
      <c r="G71" s="88" t="str">
        <f t="shared" si="18"/>
        <v>PAID OFF</v>
      </c>
      <c r="H71" s="88" t="str">
        <f t="shared" si="18"/>
        <v>PAID OFF</v>
      </c>
      <c r="I71" s="88" t="str">
        <f t="shared" si="18"/>
        <v>PAID OFF</v>
      </c>
      <c r="J71" s="88" t="str">
        <f t="shared" si="18"/>
        <v>PAID OFF</v>
      </c>
      <c r="K71" s="88" t="str">
        <f t="shared" si="18"/>
        <v>PAID OFF</v>
      </c>
      <c r="L71" s="88" t="str">
        <f t="shared" si="18"/>
        <v>PAID OFF</v>
      </c>
      <c r="M71" s="88" t="str">
        <f t="shared" si="18"/>
        <v>PAID OFF</v>
      </c>
      <c r="N71" s="88" t="str">
        <f t="shared" si="18"/>
        <v>PAID OFF</v>
      </c>
      <c r="O71" s="88" t="str">
        <f t="shared" si="18"/>
        <v>PAID OFF</v>
      </c>
      <c r="P71" s="88" t="str">
        <f t="shared" si="18"/>
        <v>PAID OFF</v>
      </c>
      <c r="Q71" s="88" t="str">
        <f t="shared" si="18"/>
        <v>PAID OFF</v>
      </c>
      <c r="R71" s="88" t="str">
        <f t="shared" si="18"/>
        <v>PAID OFF</v>
      </c>
      <c r="S71" s="88" t="str">
        <f t="shared" si="18"/>
        <v>PAID OFF</v>
      </c>
      <c r="T71" s="88" t="str">
        <f t="shared" si="18"/>
        <v>PAID OFF</v>
      </c>
      <c r="U71" s="88" t="str">
        <f t="shared" si="18"/>
        <v>PAID OFF</v>
      </c>
      <c r="V71" s="88" t="str">
        <f t="shared" si="18"/>
        <v>PAID OFF</v>
      </c>
      <c r="W71" s="88" t="str">
        <f t="shared" si="18"/>
        <v>PAID OFF</v>
      </c>
      <c r="X71" s="88" t="str">
        <f t="shared" si="18"/>
        <v>PAID OFF</v>
      </c>
      <c r="Y71" s="88" t="str">
        <f t="shared" si="18"/>
        <v>PAID OFF</v>
      </c>
      <c r="Z71" s="88" t="str">
        <f t="shared" si="18"/>
        <v>PAID OFF</v>
      </c>
      <c r="AA71" s="88" t="str">
        <f t="shared" si="18"/>
        <v>PAID OFF</v>
      </c>
      <c r="AB71" s="88" t="str">
        <f t="shared" si="18"/>
        <v>PAID OFF</v>
      </c>
      <c r="AC71" s="88" t="str">
        <f t="shared" si="18"/>
        <v>PAID OFF</v>
      </c>
      <c r="AD71" s="88" t="str">
        <f t="shared" si="18"/>
        <v>PAID OFF</v>
      </c>
      <c r="AE71" s="88" t="str">
        <f t="shared" si="18"/>
        <v>PAID OFF</v>
      </c>
      <c r="AF71" s="88" t="str">
        <f t="shared" si="18"/>
        <v>PAID OFF</v>
      </c>
      <c r="AG71" s="88" t="str">
        <f t="shared" si="18"/>
        <v>PAID OFF</v>
      </c>
      <c r="AH71" s="88" t="str">
        <f t="shared" si="18"/>
        <v>PAID OFF</v>
      </c>
      <c r="AI71" s="88" t="str">
        <f t="shared" si="18"/>
        <v>PAID OFF</v>
      </c>
      <c r="AJ71" s="88" t="str">
        <f t="shared" si="18"/>
        <v>PAID OFF</v>
      </c>
      <c r="AK71" s="88" t="str">
        <f t="shared" si="18"/>
        <v>PAID OFF</v>
      </c>
      <c r="AL71" s="88" t="str">
        <f t="shared" si="18"/>
        <v>PAID OFF</v>
      </c>
      <c r="AM71" s="88" t="str">
        <f t="shared" si="18"/>
        <v>PAID OFF</v>
      </c>
      <c r="AN71" s="88" t="str">
        <f t="shared" si="18"/>
        <v>PAID OFF</v>
      </c>
      <c r="AO71" s="88" t="str">
        <f t="shared" si="18"/>
        <v>PAID OFF</v>
      </c>
      <c r="AP71" s="88" t="str">
        <f t="shared" si="18"/>
        <v>PAID OFF</v>
      </c>
      <c r="AQ71" s="88" t="str">
        <f t="shared" si="18"/>
        <v>PAID OFF</v>
      </c>
      <c r="AR71" s="88" t="str">
        <f t="shared" si="18"/>
        <v>PAID OFF</v>
      </c>
      <c r="AS71" s="88" t="str">
        <f t="shared" si="18"/>
        <v>PAID OFF</v>
      </c>
      <c r="AT71" s="88" t="str">
        <f t="shared" si="18"/>
        <v>PAID OFF</v>
      </c>
      <c r="AU71" s="88" t="str">
        <f t="shared" si="18"/>
        <v>PAID OFF</v>
      </c>
      <c r="AV71" s="88" t="str">
        <f t="shared" si="18"/>
        <v>PAID OFF</v>
      </c>
      <c r="AW71" s="88" t="str">
        <f t="shared" si="18"/>
        <v>PAID OFF</v>
      </c>
      <c r="AX71" s="88" t="str">
        <f t="shared" si="18"/>
        <v>PAID OFF</v>
      </c>
      <c r="AY71" s="88" t="str">
        <f t="shared" si="18"/>
        <v>PAID OFF</v>
      </c>
      <c r="AZ71" s="88" t="str">
        <f t="shared" si="18"/>
        <v>PAID OFF</v>
      </c>
      <c r="BA71" s="88" t="str">
        <f t="shared" si="18"/>
        <v>PAID OFF</v>
      </c>
      <c r="BB71" s="88" t="str">
        <f t="shared" si="18"/>
        <v>PAID OFF</v>
      </c>
      <c r="BC71" s="88" t="str">
        <f t="shared" si="18"/>
        <v>PAID OFF</v>
      </c>
      <c r="BD71" s="88" t="str">
        <f t="shared" si="18"/>
        <v>PAID OFF</v>
      </c>
      <c r="BE71" s="88" t="str">
        <f t="shared" si="18"/>
        <v>PAID OFF</v>
      </c>
      <c r="BF71" s="88" t="str">
        <f t="shared" si="18"/>
        <v>PAID OFF</v>
      </c>
      <c r="BG71" s="88" t="str">
        <f t="shared" si="18"/>
        <v>PAID OFF</v>
      </c>
      <c r="BH71" s="88" t="str">
        <f t="shared" si="18"/>
        <v>PAID OFF</v>
      </c>
      <c r="BI71" s="88" t="str">
        <f t="shared" si="18"/>
        <v>PAID OFF</v>
      </c>
      <c r="BJ71" s="88" t="str">
        <f t="shared" si="18"/>
        <v>PAID OFF</v>
      </c>
      <c r="BK71" s="88" t="str">
        <f t="shared" si="18"/>
        <v>PAID OFF</v>
      </c>
      <c r="BL71" s="88" t="str">
        <f t="shared" si="18"/>
        <v>PAID OFF</v>
      </c>
      <c r="BM71" s="88" t="str">
        <f t="shared" si="18"/>
        <v>PAID OFF</v>
      </c>
      <c r="BN71" s="88" t="str">
        <f t="shared" si="18"/>
        <v>PAID OFF</v>
      </c>
      <c r="BO71" s="88" t="str">
        <f t="shared" si="18"/>
        <v>PAID OFF</v>
      </c>
      <c r="BP71" s="88" t="str">
        <f t="shared" si="18"/>
        <v>PAID OFF</v>
      </c>
      <c r="BQ71" s="88" t="str">
        <f t="shared" si="18"/>
        <v>PAID OFF</v>
      </c>
      <c r="BR71" s="88" t="str">
        <f t="shared" ref="BR71:EC71" si="19">IF(BR70&lt;=0,"PAID OFF","")</f>
        <v>PAID OFF</v>
      </c>
      <c r="BS71" s="88" t="str">
        <f t="shared" si="19"/>
        <v>PAID OFF</v>
      </c>
      <c r="BT71" s="88" t="str">
        <f t="shared" si="19"/>
        <v>PAID OFF</v>
      </c>
      <c r="BU71" s="88" t="str">
        <f t="shared" si="19"/>
        <v>PAID OFF</v>
      </c>
      <c r="BV71" s="88" t="str">
        <f t="shared" si="19"/>
        <v>PAID OFF</v>
      </c>
      <c r="BW71" s="88" t="str">
        <f t="shared" si="19"/>
        <v>PAID OFF</v>
      </c>
      <c r="BX71" s="88" t="str">
        <f t="shared" si="19"/>
        <v>PAID OFF</v>
      </c>
      <c r="BY71" s="88" t="str">
        <f t="shared" si="19"/>
        <v>PAID OFF</v>
      </c>
      <c r="BZ71" s="88" t="str">
        <f t="shared" si="19"/>
        <v>PAID OFF</v>
      </c>
      <c r="CA71" s="88" t="str">
        <f t="shared" si="19"/>
        <v>PAID OFF</v>
      </c>
      <c r="CB71" s="88" t="str">
        <f t="shared" si="19"/>
        <v>PAID OFF</v>
      </c>
      <c r="CC71" s="88" t="str">
        <f t="shared" si="19"/>
        <v>PAID OFF</v>
      </c>
      <c r="CD71" s="88" t="str">
        <f t="shared" si="19"/>
        <v>PAID OFF</v>
      </c>
      <c r="CE71" s="88" t="str">
        <f t="shared" si="19"/>
        <v>PAID OFF</v>
      </c>
      <c r="CF71" s="88" t="str">
        <f t="shared" si="19"/>
        <v>PAID OFF</v>
      </c>
      <c r="CG71" s="88" t="str">
        <f t="shared" si="19"/>
        <v>PAID OFF</v>
      </c>
      <c r="CH71" s="88" t="str">
        <f t="shared" si="19"/>
        <v>PAID OFF</v>
      </c>
      <c r="CI71" s="88" t="str">
        <f t="shared" si="19"/>
        <v>PAID OFF</v>
      </c>
      <c r="CJ71" s="88" t="str">
        <f t="shared" si="19"/>
        <v>PAID OFF</v>
      </c>
      <c r="CK71" s="88" t="str">
        <f t="shared" si="19"/>
        <v>PAID OFF</v>
      </c>
      <c r="CL71" s="88" t="str">
        <f t="shared" si="19"/>
        <v>PAID OFF</v>
      </c>
      <c r="CM71" s="88" t="str">
        <f t="shared" si="19"/>
        <v>PAID OFF</v>
      </c>
      <c r="CN71" s="88" t="str">
        <f t="shared" si="19"/>
        <v>PAID OFF</v>
      </c>
      <c r="CO71" s="88" t="str">
        <f t="shared" si="19"/>
        <v>PAID OFF</v>
      </c>
      <c r="CP71" s="88" t="str">
        <f t="shared" si="19"/>
        <v>PAID OFF</v>
      </c>
      <c r="CQ71" s="88" t="str">
        <f t="shared" si="19"/>
        <v>PAID OFF</v>
      </c>
      <c r="CR71" s="88" t="str">
        <f t="shared" si="19"/>
        <v>PAID OFF</v>
      </c>
      <c r="CS71" s="88" t="str">
        <f t="shared" si="19"/>
        <v>PAID OFF</v>
      </c>
      <c r="CT71" s="88" t="str">
        <f t="shared" si="19"/>
        <v>PAID OFF</v>
      </c>
      <c r="CU71" s="88" t="str">
        <f t="shared" si="19"/>
        <v>PAID OFF</v>
      </c>
      <c r="CV71" s="88" t="str">
        <f t="shared" si="19"/>
        <v>PAID OFF</v>
      </c>
      <c r="CW71" s="88" t="str">
        <f t="shared" si="19"/>
        <v>PAID OFF</v>
      </c>
      <c r="CX71" s="88" t="str">
        <f t="shared" si="19"/>
        <v>PAID OFF</v>
      </c>
      <c r="CY71" s="88" t="str">
        <f t="shared" si="19"/>
        <v>PAID OFF</v>
      </c>
      <c r="CZ71" s="88" t="str">
        <f t="shared" si="19"/>
        <v>PAID OFF</v>
      </c>
      <c r="DA71" s="88" t="str">
        <f t="shared" si="19"/>
        <v>PAID OFF</v>
      </c>
      <c r="DB71" s="88" t="str">
        <f t="shared" si="19"/>
        <v>PAID OFF</v>
      </c>
      <c r="DC71" s="88" t="str">
        <f t="shared" si="19"/>
        <v>PAID OFF</v>
      </c>
      <c r="DD71" s="88" t="str">
        <f t="shared" si="19"/>
        <v>PAID OFF</v>
      </c>
      <c r="DE71" s="88" t="str">
        <f t="shared" si="19"/>
        <v>PAID OFF</v>
      </c>
      <c r="DF71" s="88" t="str">
        <f t="shared" si="19"/>
        <v>PAID OFF</v>
      </c>
      <c r="DG71" s="88" t="str">
        <f t="shared" si="19"/>
        <v>PAID OFF</v>
      </c>
      <c r="DH71" s="88" t="str">
        <f t="shared" si="19"/>
        <v>PAID OFF</v>
      </c>
      <c r="DI71" s="88" t="str">
        <f t="shared" si="19"/>
        <v>PAID OFF</v>
      </c>
      <c r="DJ71" s="88" t="str">
        <f t="shared" si="19"/>
        <v>PAID OFF</v>
      </c>
      <c r="DK71" s="88" t="str">
        <f t="shared" si="19"/>
        <v>PAID OFF</v>
      </c>
      <c r="DL71" s="88" t="str">
        <f t="shared" si="19"/>
        <v>PAID OFF</v>
      </c>
      <c r="DM71" s="88" t="str">
        <f t="shared" si="19"/>
        <v>PAID OFF</v>
      </c>
      <c r="DN71" s="88" t="str">
        <f t="shared" si="19"/>
        <v>PAID OFF</v>
      </c>
      <c r="DO71" s="88" t="str">
        <f t="shared" si="19"/>
        <v>PAID OFF</v>
      </c>
      <c r="DP71" s="88" t="str">
        <f t="shared" si="19"/>
        <v>PAID OFF</v>
      </c>
      <c r="DQ71" s="88" t="str">
        <f t="shared" si="19"/>
        <v>PAID OFF</v>
      </c>
      <c r="DR71" s="88" t="str">
        <f t="shared" si="19"/>
        <v>PAID OFF</v>
      </c>
      <c r="DS71" s="88" t="str">
        <f t="shared" si="19"/>
        <v>PAID OFF</v>
      </c>
      <c r="DT71" s="88" t="str">
        <f t="shared" si="19"/>
        <v>PAID OFF</v>
      </c>
      <c r="DU71" s="88" t="str">
        <f t="shared" si="19"/>
        <v>PAID OFF</v>
      </c>
      <c r="DV71" s="88" t="str">
        <f t="shared" si="19"/>
        <v>PAID OFF</v>
      </c>
      <c r="DW71" s="88" t="str">
        <f t="shared" si="19"/>
        <v>PAID OFF</v>
      </c>
      <c r="DX71" s="88" t="str">
        <f t="shared" si="19"/>
        <v>PAID OFF</v>
      </c>
      <c r="DY71" s="88" t="str">
        <f t="shared" si="19"/>
        <v>PAID OFF</v>
      </c>
      <c r="DZ71" s="88" t="str">
        <f t="shared" si="19"/>
        <v>PAID OFF</v>
      </c>
      <c r="EA71" s="88" t="str">
        <f t="shared" si="19"/>
        <v>PAID OFF</v>
      </c>
      <c r="EB71" s="88" t="str">
        <f t="shared" si="19"/>
        <v>PAID OFF</v>
      </c>
      <c r="EC71" s="88" t="str">
        <f t="shared" si="19"/>
        <v>PAID OFF</v>
      </c>
      <c r="ED71" s="88" t="str">
        <f t="shared" ref="ED71:EG71" si="20">IF(ED70&lt;=0,"PAID OFF","")</f>
        <v>PAID OFF</v>
      </c>
      <c r="EE71" s="88" t="str">
        <f t="shared" si="20"/>
        <v>PAID OFF</v>
      </c>
      <c r="EF71" s="88" t="str">
        <f t="shared" si="20"/>
        <v>PAID OFF</v>
      </c>
      <c r="EG71" s="88" t="str">
        <f t="shared" si="20"/>
        <v>PAID OFF</v>
      </c>
    </row>
    <row r="72" spans="1:137" x14ac:dyDescent="0.35">
      <c r="A72" s="71">
        <f t="shared" si="10"/>
        <v>0</v>
      </c>
      <c r="B72" s="87">
        <f>EOMONTH($E$66,MAX(F96:EG96))</f>
        <v>43373</v>
      </c>
      <c r="C72" s="70">
        <f t="shared" si="14"/>
        <v>1</v>
      </c>
      <c r="D72" s="71" t="s">
        <v>38</v>
      </c>
      <c r="E72" s="84"/>
      <c r="F72" s="70">
        <f>IF(F71="PAID OFF",1,1)</f>
        <v>1</v>
      </c>
      <c r="G72" s="70" t="str">
        <f>IF(G71="PAID OFF","",F72+1)</f>
        <v/>
      </c>
      <c r="H72" s="70" t="str">
        <f t="shared" ref="H72:BS72" si="21">IF(H71="PAID OFF","",G72+1)</f>
        <v/>
      </c>
      <c r="I72" s="70" t="str">
        <f t="shared" si="21"/>
        <v/>
      </c>
      <c r="J72" s="70" t="str">
        <f t="shared" si="21"/>
        <v/>
      </c>
      <c r="K72" s="70" t="str">
        <f t="shared" si="21"/>
        <v/>
      </c>
      <c r="L72" s="70" t="str">
        <f t="shared" si="21"/>
        <v/>
      </c>
      <c r="M72" s="70" t="str">
        <f t="shared" si="21"/>
        <v/>
      </c>
      <c r="N72" s="70" t="str">
        <f t="shared" si="21"/>
        <v/>
      </c>
      <c r="O72" s="70" t="str">
        <f t="shared" si="21"/>
        <v/>
      </c>
      <c r="P72" s="70" t="str">
        <f t="shared" si="21"/>
        <v/>
      </c>
      <c r="Q72" s="70" t="str">
        <f t="shared" si="21"/>
        <v/>
      </c>
      <c r="R72" s="70" t="str">
        <f t="shared" si="21"/>
        <v/>
      </c>
      <c r="S72" s="70" t="str">
        <f t="shared" si="21"/>
        <v/>
      </c>
      <c r="T72" s="70" t="str">
        <f t="shared" si="21"/>
        <v/>
      </c>
      <c r="U72" s="70" t="str">
        <f t="shared" si="21"/>
        <v/>
      </c>
      <c r="V72" s="70" t="str">
        <f t="shared" si="21"/>
        <v/>
      </c>
      <c r="W72" s="70" t="str">
        <f t="shared" si="21"/>
        <v/>
      </c>
      <c r="X72" s="70" t="str">
        <f t="shared" si="21"/>
        <v/>
      </c>
      <c r="Y72" s="70" t="str">
        <f t="shared" si="21"/>
        <v/>
      </c>
      <c r="Z72" s="70" t="str">
        <f t="shared" si="21"/>
        <v/>
      </c>
      <c r="AA72" s="70" t="str">
        <f t="shared" si="21"/>
        <v/>
      </c>
      <c r="AB72" s="70" t="str">
        <f t="shared" si="21"/>
        <v/>
      </c>
      <c r="AC72" s="70" t="str">
        <f t="shared" si="21"/>
        <v/>
      </c>
      <c r="AD72" s="70" t="str">
        <f t="shared" si="21"/>
        <v/>
      </c>
      <c r="AE72" s="70" t="str">
        <f t="shared" si="21"/>
        <v/>
      </c>
      <c r="AF72" s="70" t="str">
        <f t="shared" si="21"/>
        <v/>
      </c>
      <c r="AG72" s="70" t="str">
        <f t="shared" si="21"/>
        <v/>
      </c>
      <c r="AH72" s="70" t="str">
        <f t="shared" si="21"/>
        <v/>
      </c>
      <c r="AI72" s="70" t="str">
        <f t="shared" si="21"/>
        <v/>
      </c>
      <c r="AJ72" s="70" t="str">
        <f t="shared" si="21"/>
        <v/>
      </c>
      <c r="AK72" s="70" t="str">
        <f t="shared" si="21"/>
        <v/>
      </c>
      <c r="AL72" s="70" t="str">
        <f t="shared" si="21"/>
        <v/>
      </c>
      <c r="AM72" s="70" t="str">
        <f t="shared" si="21"/>
        <v/>
      </c>
      <c r="AN72" s="70" t="str">
        <f t="shared" si="21"/>
        <v/>
      </c>
      <c r="AO72" s="70" t="str">
        <f t="shared" si="21"/>
        <v/>
      </c>
      <c r="AP72" s="70" t="str">
        <f t="shared" si="21"/>
        <v/>
      </c>
      <c r="AQ72" s="70" t="str">
        <f t="shared" si="21"/>
        <v/>
      </c>
      <c r="AR72" s="70" t="str">
        <f t="shared" si="21"/>
        <v/>
      </c>
      <c r="AS72" s="70" t="str">
        <f t="shared" si="21"/>
        <v/>
      </c>
      <c r="AT72" s="70" t="str">
        <f t="shared" si="21"/>
        <v/>
      </c>
      <c r="AU72" s="70" t="str">
        <f t="shared" si="21"/>
        <v/>
      </c>
      <c r="AV72" s="70" t="str">
        <f t="shared" si="21"/>
        <v/>
      </c>
      <c r="AW72" s="70" t="str">
        <f t="shared" si="21"/>
        <v/>
      </c>
      <c r="AX72" s="70" t="str">
        <f t="shared" si="21"/>
        <v/>
      </c>
      <c r="AY72" s="70" t="str">
        <f t="shared" si="21"/>
        <v/>
      </c>
      <c r="AZ72" s="70" t="str">
        <f t="shared" si="21"/>
        <v/>
      </c>
      <c r="BA72" s="70" t="str">
        <f t="shared" si="21"/>
        <v/>
      </c>
      <c r="BB72" s="70" t="str">
        <f t="shared" si="21"/>
        <v/>
      </c>
      <c r="BC72" s="70" t="str">
        <f t="shared" si="21"/>
        <v/>
      </c>
      <c r="BD72" s="70" t="str">
        <f t="shared" si="21"/>
        <v/>
      </c>
      <c r="BE72" s="70" t="str">
        <f t="shared" si="21"/>
        <v/>
      </c>
      <c r="BF72" s="70" t="str">
        <f t="shared" si="21"/>
        <v/>
      </c>
      <c r="BG72" s="70" t="str">
        <f t="shared" si="21"/>
        <v/>
      </c>
      <c r="BH72" s="70" t="str">
        <f t="shared" si="21"/>
        <v/>
      </c>
      <c r="BI72" s="70" t="str">
        <f t="shared" si="21"/>
        <v/>
      </c>
      <c r="BJ72" s="70" t="str">
        <f t="shared" si="21"/>
        <v/>
      </c>
      <c r="BK72" s="70" t="str">
        <f t="shared" si="21"/>
        <v/>
      </c>
      <c r="BL72" s="70" t="str">
        <f t="shared" si="21"/>
        <v/>
      </c>
      <c r="BM72" s="70" t="str">
        <f t="shared" si="21"/>
        <v/>
      </c>
      <c r="BN72" s="70" t="str">
        <f t="shared" si="21"/>
        <v/>
      </c>
      <c r="BO72" s="70" t="str">
        <f t="shared" si="21"/>
        <v/>
      </c>
      <c r="BP72" s="70" t="str">
        <f t="shared" si="21"/>
        <v/>
      </c>
      <c r="BQ72" s="70" t="str">
        <f t="shared" si="21"/>
        <v/>
      </c>
      <c r="BR72" s="70" t="str">
        <f t="shared" si="21"/>
        <v/>
      </c>
      <c r="BS72" s="70" t="str">
        <f t="shared" si="21"/>
        <v/>
      </c>
      <c r="BT72" s="70" t="str">
        <f t="shared" ref="BT72:EE72" si="22">IF(BT71="PAID OFF","",BS72+1)</f>
        <v/>
      </c>
      <c r="BU72" s="70" t="str">
        <f t="shared" si="22"/>
        <v/>
      </c>
      <c r="BV72" s="70" t="str">
        <f t="shared" si="22"/>
        <v/>
      </c>
      <c r="BW72" s="70" t="str">
        <f t="shared" si="22"/>
        <v/>
      </c>
      <c r="BX72" s="70" t="str">
        <f t="shared" si="22"/>
        <v/>
      </c>
      <c r="BY72" s="70" t="str">
        <f t="shared" si="22"/>
        <v/>
      </c>
      <c r="BZ72" s="70" t="str">
        <f t="shared" si="22"/>
        <v/>
      </c>
      <c r="CA72" s="70" t="str">
        <f t="shared" si="22"/>
        <v/>
      </c>
      <c r="CB72" s="70" t="str">
        <f t="shared" si="22"/>
        <v/>
      </c>
      <c r="CC72" s="70" t="str">
        <f t="shared" si="22"/>
        <v/>
      </c>
      <c r="CD72" s="70" t="str">
        <f t="shared" si="22"/>
        <v/>
      </c>
      <c r="CE72" s="70" t="str">
        <f t="shared" si="22"/>
        <v/>
      </c>
      <c r="CF72" s="70" t="str">
        <f t="shared" si="22"/>
        <v/>
      </c>
      <c r="CG72" s="70" t="str">
        <f t="shared" si="22"/>
        <v/>
      </c>
      <c r="CH72" s="70" t="str">
        <f t="shared" si="22"/>
        <v/>
      </c>
      <c r="CI72" s="70" t="str">
        <f t="shared" si="22"/>
        <v/>
      </c>
      <c r="CJ72" s="70" t="str">
        <f t="shared" si="22"/>
        <v/>
      </c>
      <c r="CK72" s="70" t="str">
        <f t="shared" si="22"/>
        <v/>
      </c>
      <c r="CL72" s="70" t="str">
        <f t="shared" si="22"/>
        <v/>
      </c>
      <c r="CM72" s="70" t="str">
        <f t="shared" si="22"/>
        <v/>
      </c>
      <c r="CN72" s="70" t="str">
        <f t="shared" si="22"/>
        <v/>
      </c>
      <c r="CO72" s="70" t="str">
        <f t="shared" si="22"/>
        <v/>
      </c>
      <c r="CP72" s="70" t="str">
        <f t="shared" si="22"/>
        <v/>
      </c>
      <c r="CQ72" s="70" t="str">
        <f t="shared" si="22"/>
        <v/>
      </c>
      <c r="CR72" s="70" t="str">
        <f t="shared" si="22"/>
        <v/>
      </c>
      <c r="CS72" s="70" t="str">
        <f t="shared" si="22"/>
        <v/>
      </c>
      <c r="CT72" s="70" t="str">
        <f t="shared" si="22"/>
        <v/>
      </c>
      <c r="CU72" s="70" t="str">
        <f t="shared" si="22"/>
        <v/>
      </c>
      <c r="CV72" s="70" t="str">
        <f t="shared" si="22"/>
        <v/>
      </c>
      <c r="CW72" s="70" t="str">
        <f t="shared" si="22"/>
        <v/>
      </c>
      <c r="CX72" s="70" t="str">
        <f t="shared" si="22"/>
        <v/>
      </c>
      <c r="CY72" s="70" t="str">
        <f t="shared" si="22"/>
        <v/>
      </c>
      <c r="CZ72" s="70" t="str">
        <f t="shared" si="22"/>
        <v/>
      </c>
      <c r="DA72" s="70" t="str">
        <f t="shared" si="22"/>
        <v/>
      </c>
      <c r="DB72" s="70" t="str">
        <f t="shared" si="22"/>
        <v/>
      </c>
      <c r="DC72" s="70" t="str">
        <f t="shared" si="22"/>
        <v/>
      </c>
      <c r="DD72" s="70" t="str">
        <f t="shared" si="22"/>
        <v/>
      </c>
      <c r="DE72" s="70" t="str">
        <f t="shared" si="22"/>
        <v/>
      </c>
      <c r="DF72" s="70" t="str">
        <f t="shared" si="22"/>
        <v/>
      </c>
      <c r="DG72" s="70" t="str">
        <f t="shared" si="22"/>
        <v/>
      </c>
      <c r="DH72" s="70" t="str">
        <f t="shared" si="22"/>
        <v/>
      </c>
      <c r="DI72" s="70" t="str">
        <f t="shared" si="22"/>
        <v/>
      </c>
      <c r="DJ72" s="70" t="str">
        <f t="shared" si="22"/>
        <v/>
      </c>
      <c r="DK72" s="70" t="str">
        <f t="shared" si="22"/>
        <v/>
      </c>
      <c r="DL72" s="70" t="str">
        <f t="shared" si="22"/>
        <v/>
      </c>
      <c r="DM72" s="70" t="str">
        <f t="shared" si="22"/>
        <v/>
      </c>
      <c r="DN72" s="70" t="str">
        <f t="shared" si="22"/>
        <v/>
      </c>
      <c r="DO72" s="70" t="str">
        <f t="shared" si="22"/>
        <v/>
      </c>
      <c r="DP72" s="70" t="str">
        <f t="shared" si="22"/>
        <v/>
      </c>
      <c r="DQ72" s="70" t="str">
        <f t="shared" si="22"/>
        <v/>
      </c>
      <c r="DR72" s="70" t="str">
        <f t="shared" si="22"/>
        <v/>
      </c>
      <c r="DS72" s="70" t="str">
        <f t="shared" si="22"/>
        <v/>
      </c>
      <c r="DT72" s="70" t="str">
        <f t="shared" si="22"/>
        <v/>
      </c>
      <c r="DU72" s="70" t="str">
        <f t="shared" si="22"/>
        <v/>
      </c>
      <c r="DV72" s="70" t="str">
        <f t="shared" si="22"/>
        <v/>
      </c>
      <c r="DW72" s="70" t="str">
        <f t="shared" si="22"/>
        <v/>
      </c>
      <c r="DX72" s="70" t="str">
        <f t="shared" si="22"/>
        <v/>
      </c>
      <c r="DY72" s="70" t="str">
        <f t="shared" si="22"/>
        <v/>
      </c>
      <c r="DZ72" s="70" t="str">
        <f t="shared" si="22"/>
        <v/>
      </c>
      <c r="EA72" s="70" t="str">
        <f t="shared" si="22"/>
        <v/>
      </c>
      <c r="EB72" s="70" t="str">
        <f t="shared" si="22"/>
        <v/>
      </c>
      <c r="EC72" s="70" t="str">
        <f t="shared" si="22"/>
        <v/>
      </c>
      <c r="ED72" s="70" t="str">
        <f t="shared" si="22"/>
        <v/>
      </c>
      <c r="EE72" s="70" t="str">
        <f t="shared" si="22"/>
        <v/>
      </c>
      <c r="EF72" s="70" t="str">
        <f t="shared" ref="EF72:EG72" si="23">IF(EF71="PAID OFF","",EE72+1)</f>
        <v/>
      </c>
      <c r="EG72" s="70" t="str">
        <f t="shared" si="23"/>
        <v/>
      </c>
    </row>
    <row r="73" spans="1:137" x14ac:dyDescent="0.35">
      <c r="A73" s="71" t="str">
        <f t="shared" si="10"/>
        <v>Car</v>
      </c>
      <c r="B73" s="87">
        <f>EOMONTH($E$66,MAX(F104:EG104))</f>
        <v>44196</v>
      </c>
      <c r="C73" s="70">
        <f t="shared" si="14"/>
        <v>5</v>
      </c>
      <c r="D73" s="71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</row>
    <row r="74" spans="1:137" x14ac:dyDescent="0.35">
      <c r="A74" s="71" t="str">
        <f t="shared" si="10"/>
        <v>BNZ credit card</v>
      </c>
      <c r="B74" s="87">
        <f>EOMONTH($E$66,MAX(F112:EG112))</f>
        <v>44804</v>
      </c>
      <c r="C74" s="70">
        <f t="shared" si="14"/>
        <v>6</v>
      </c>
      <c r="D74" s="85">
        <f>A70</f>
        <v>0</v>
      </c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</row>
    <row r="75" spans="1:137" x14ac:dyDescent="0.35">
      <c r="A75" s="71" t="str">
        <f t="shared" si="10"/>
        <v>Westpac credit card</v>
      </c>
      <c r="B75" s="87">
        <f>EOMONTH($E$66,MAX(F120:EG120))</f>
        <v>45016</v>
      </c>
      <c r="C75" s="70">
        <f t="shared" si="14"/>
        <v>7</v>
      </c>
      <c r="D75" s="71" t="s">
        <v>60</v>
      </c>
      <c r="E75" s="84">
        <f>E12</f>
        <v>0</v>
      </c>
      <c r="F75" s="84">
        <f>E78</f>
        <v>0</v>
      </c>
      <c r="G75" s="84">
        <f t="shared" ref="G75:BR75" si="24">F78</f>
        <v>0</v>
      </c>
      <c r="H75" s="84">
        <f t="shared" si="24"/>
        <v>0</v>
      </c>
      <c r="I75" s="84">
        <f t="shared" si="24"/>
        <v>0</v>
      </c>
      <c r="J75" s="84">
        <f t="shared" si="24"/>
        <v>0</v>
      </c>
      <c r="K75" s="84">
        <f t="shared" si="24"/>
        <v>0</v>
      </c>
      <c r="L75" s="84">
        <f t="shared" si="24"/>
        <v>0</v>
      </c>
      <c r="M75" s="84">
        <f t="shared" si="24"/>
        <v>0</v>
      </c>
      <c r="N75" s="84">
        <f t="shared" si="24"/>
        <v>0</v>
      </c>
      <c r="O75" s="84">
        <f t="shared" si="24"/>
        <v>0</v>
      </c>
      <c r="P75" s="84">
        <f t="shared" si="24"/>
        <v>0</v>
      </c>
      <c r="Q75" s="84">
        <f t="shared" si="24"/>
        <v>0</v>
      </c>
      <c r="R75" s="84">
        <f t="shared" si="24"/>
        <v>0</v>
      </c>
      <c r="S75" s="84">
        <f t="shared" si="24"/>
        <v>0</v>
      </c>
      <c r="T75" s="84">
        <f t="shared" si="24"/>
        <v>0</v>
      </c>
      <c r="U75" s="84">
        <f t="shared" si="24"/>
        <v>0</v>
      </c>
      <c r="V75" s="84">
        <f t="shared" si="24"/>
        <v>0</v>
      </c>
      <c r="W75" s="84">
        <f t="shared" si="24"/>
        <v>0</v>
      </c>
      <c r="X75" s="84">
        <f t="shared" si="24"/>
        <v>0</v>
      </c>
      <c r="Y75" s="84">
        <f t="shared" si="24"/>
        <v>0</v>
      </c>
      <c r="Z75" s="84">
        <f t="shared" si="24"/>
        <v>0</v>
      </c>
      <c r="AA75" s="84">
        <f t="shared" si="24"/>
        <v>0</v>
      </c>
      <c r="AB75" s="84">
        <f t="shared" si="24"/>
        <v>0</v>
      </c>
      <c r="AC75" s="84">
        <f t="shared" si="24"/>
        <v>0</v>
      </c>
      <c r="AD75" s="84">
        <f t="shared" si="24"/>
        <v>0</v>
      </c>
      <c r="AE75" s="84">
        <f t="shared" si="24"/>
        <v>0</v>
      </c>
      <c r="AF75" s="84">
        <f t="shared" si="24"/>
        <v>0</v>
      </c>
      <c r="AG75" s="84">
        <f t="shared" si="24"/>
        <v>0</v>
      </c>
      <c r="AH75" s="84">
        <f t="shared" si="24"/>
        <v>0</v>
      </c>
      <c r="AI75" s="84">
        <f t="shared" si="24"/>
        <v>0</v>
      </c>
      <c r="AJ75" s="84">
        <f t="shared" si="24"/>
        <v>0</v>
      </c>
      <c r="AK75" s="84">
        <f t="shared" si="24"/>
        <v>0</v>
      </c>
      <c r="AL75" s="84">
        <f t="shared" si="24"/>
        <v>0</v>
      </c>
      <c r="AM75" s="84">
        <f t="shared" si="24"/>
        <v>0</v>
      </c>
      <c r="AN75" s="84">
        <f t="shared" si="24"/>
        <v>0</v>
      </c>
      <c r="AO75" s="84">
        <f t="shared" si="24"/>
        <v>0</v>
      </c>
      <c r="AP75" s="84">
        <f t="shared" si="24"/>
        <v>0</v>
      </c>
      <c r="AQ75" s="84">
        <f t="shared" si="24"/>
        <v>0</v>
      </c>
      <c r="AR75" s="84">
        <f t="shared" si="24"/>
        <v>0</v>
      </c>
      <c r="AS75" s="84">
        <f t="shared" si="24"/>
        <v>0</v>
      </c>
      <c r="AT75" s="84">
        <f t="shared" si="24"/>
        <v>0</v>
      </c>
      <c r="AU75" s="84">
        <f t="shared" si="24"/>
        <v>0</v>
      </c>
      <c r="AV75" s="84">
        <f t="shared" si="24"/>
        <v>0</v>
      </c>
      <c r="AW75" s="84">
        <f t="shared" si="24"/>
        <v>0</v>
      </c>
      <c r="AX75" s="84">
        <f t="shared" si="24"/>
        <v>0</v>
      </c>
      <c r="AY75" s="84">
        <f t="shared" si="24"/>
        <v>0</v>
      </c>
      <c r="AZ75" s="84">
        <f t="shared" si="24"/>
        <v>0</v>
      </c>
      <c r="BA75" s="84">
        <f t="shared" si="24"/>
        <v>0</v>
      </c>
      <c r="BB75" s="84">
        <f t="shared" si="24"/>
        <v>0</v>
      </c>
      <c r="BC75" s="84">
        <f t="shared" si="24"/>
        <v>0</v>
      </c>
      <c r="BD75" s="84">
        <f t="shared" si="24"/>
        <v>0</v>
      </c>
      <c r="BE75" s="84">
        <f t="shared" si="24"/>
        <v>0</v>
      </c>
      <c r="BF75" s="84">
        <f t="shared" si="24"/>
        <v>0</v>
      </c>
      <c r="BG75" s="84">
        <f t="shared" si="24"/>
        <v>0</v>
      </c>
      <c r="BH75" s="84">
        <f t="shared" si="24"/>
        <v>0</v>
      </c>
      <c r="BI75" s="84">
        <f t="shared" si="24"/>
        <v>0</v>
      </c>
      <c r="BJ75" s="84">
        <f t="shared" si="24"/>
        <v>0</v>
      </c>
      <c r="BK75" s="84">
        <f t="shared" si="24"/>
        <v>0</v>
      </c>
      <c r="BL75" s="84">
        <f t="shared" si="24"/>
        <v>0</v>
      </c>
      <c r="BM75" s="84">
        <f t="shared" si="24"/>
        <v>0</v>
      </c>
      <c r="BN75" s="84">
        <f t="shared" si="24"/>
        <v>0</v>
      </c>
      <c r="BO75" s="84">
        <f t="shared" si="24"/>
        <v>0</v>
      </c>
      <c r="BP75" s="84">
        <f t="shared" si="24"/>
        <v>0</v>
      </c>
      <c r="BQ75" s="84">
        <f t="shared" si="24"/>
        <v>0</v>
      </c>
      <c r="BR75" s="84">
        <f t="shared" si="24"/>
        <v>0</v>
      </c>
      <c r="BS75" s="84">
        <f t="shared" ref="BS75:ED75" si="25">BR78</f>
        <v>0</v>
      </c>
      <c r="BT75" s="84">
        <f t="shared" si="25"/>
        <v>0</v>
      </c>
      <c r="BU75" s="84">
        <f t="shared" si="25"/>
        <v>0</v>
      </c>
      <c r="BV75" s="84">
        <f t="shared" si="25"/>
        <v>0</v>
      </c>
      <c r="BW75" s="84">
        <f t="shared" si="25"/>
        <v>0</v>
      </c>
      <c r="BX75" s="84">
        <f t="shared" si="25"/>
        <v>0</v>
      </c>
      <c r="BY75" s="84">
        <f t="shared" si="25"/>
        <v>0</v>
      </c>
      <c r="BZ75" s="84">
        <f t="shared" si="25"/>
        <v>0</v>
      </c>
      <c r="CA75" s="84">
        <f t="shared" si="25"/>
        <v>0</v>
      </c>
      <c r="CB75" s="84">
        <f t="shared" si="25"/>
        <v>0</v>
      </c>
      <c r="CC75" s="84">
        <f t="shared" si="25"/>
        <v>0</v>
      </c>
      <c r="CD75" s="84">
        <f t="shared" si="25"/>
        <v>0</v>
      </c>
      <c r="CE75" s="84">
        <f t="shared" si="25"/>
        <v>0</v>
      </c>
      <c r="CF75" s="84">
        <f t="shared" si="25"/>
        <v>0</v>
      </c>
      <c r="CG75" s="84">
        <f t="shared" si="25"/>
        <v>0</v>
      </c>
      <c r="CH75" s="84">
        <f t="shared" si="25"/>
        <v>0</v>
      </c>
      <c r="CI75" s="84">
        <f t="shared" si="25"/>
        <v>0</v>
      </c>
      <c r="CJ75" s="84">
        <f t="shared" si="25"/>
        <v>0</v>
      </c>
      <c r="CK75" s="84">
        <f t="shared" si="25"/>
        <v>0</v>
      </c>
      <c r="CL75" s="84">
        <f t="shared" si="25"/>
        <v>0</v>
      </c>
      <c r="CM75" s="84">
        <f t="shared" si="25"/>
        <v>0</v>
      </c>
      <c r="CN75" s="84">
        <f t="shared" si="25"/>
        <v>0</v>
      </c>
      <c r="CO75" s="84">
        <f t="shared" si="25"/>
        <v>0</v>
      </c>
      <c r="CP75" s="84">
        <f t="shared" si="25"/>
        <v>0</v>
      </c>
      <c r="CQ75" s="84">
        <f t="shared" si="25"/>
        <v>0</v>
      </c>
      <c r="CR75" s="84">
        <f t="shared" si="25"/>
        <v>0</v>
      </c>
      <c r="CS75" s="84">
        <f t="shared" si="25"/>
        <v>0</v>
      </c>
      <c r="CT75" s="84">
        <f t="shared" si="25"/>
        <v>0</v>
      </c>
      <c r="CU75" s="84">
        <f t="shared" si="25"/>
        <v>0</v>
      </c>
      <c r="CV75" s="84">
        <f t="shared" si="25"/>
        <v>0</v>
      </c>
      <c r="CW75" s="84">
        <f t="shared" si="25"/>
        <v>0</v>
      </c>
      <c r="CX75" s="84">
        <f t="shared" si="25"/>
        <v>0</v>
      </c>
      <c r="CY75" s="84">
        <f t="shared" si="25"/>
        <v>0</v>
      </c>
      <c r="CZ75" s="84">
        <f t="shared" si="25"/>
        <v>0</v>
      </c>
      <c r="DA75" s="84">
        <f t="shared" si="25"/>
        <v>0</v>
      </c>
      <c r="DB75" s="84">
        <f t="shared" si="25"/>
        <v>0</v>
      </c>
      <c r="DC75" s="84">
        <f t="shared" si="25"/>
        <v>0</v>
      </c>
      <c r="DD75" s="84">
        <f t="shared" si="25"/>
        <v>0</v>
      </c>
      <c r="DE75" s="84">
        <f t="shared" si="25"/>
        <v>0</v>
      </c>
      <c r="DF75" s="84">
        <f t="shared" si="25"/>
        <v>0</v>
      </c>
      <c r="DG75" s="84">
        <f t="shared" si="25"/>
        <v>0</v>
      </c>
      <c r="DH75" s="84">
        <f t="shared" si="25"/>
        <v>0</v>
      </c>
      <c r="DI75" s="84">
        <f t="shared" si="25"/>
        <v>0</v>
      </c>
      <c r="DJ75" s="84">
        <f t="shared" si="25"/>
        <v>0</v>
      </c>
      <c r="DK75" s="84">
        <f t="shared" si="25"/>
        <v>0</v>
      </c>
      <c r="DL75" s="84">
        <f t="shared" si="25"/>
        <v>0</v>
      </c>
      <c r="DM75" s="84">
        <f t="shared" si="25"/>
        <v>0</v>
      </c>
      <c r="DN75" s="84">
        <f t="shared" si="25"/>
        <v>0</v>
      </c>
      <c r="DO75" s="84">
        <f t="shared" si="25"/>
        <v>0</v>
      </c>
      <c r="DP75" s="84">
        <f t="shared" si="25"/>
        <v>0</v>
      </c>
      <c r="DQ75" s="84">
        <f t="shared" si="25"/>
        <v>0</v>
      </c>
      <c r="DR75" s="84">
        <f t="shared" si="25"/>
        <v>0</v>
      </c>
      <c r="DS75" s="84">
        <f t="shared" si="25"/>
        <v>0</v>
      </c>
      <c r="DT75" s="84">
        <f t="shared" si="25"/>
        <v>0</v>
      </c>
      <c r="DU75" s="84">
        <f t="shared" si="25"/>
        <v>0</v>
      </c>
      <c r="DV75" s="84">
        <f t="shared" si="25"/>
        <v>0</v>
      </c>
      <c r="DW75" s="84">
        <f t="shared" si="25"/>
        <v>0</v>
      </c>
      <c r="DX75" s="84">
        <f t="shared" si="25"/>
        <v>0</v>
      </c>
      <c r="DY75" s="84">
        <f t="shared" si="25"/>
        <v>0</v>
      </c>
      <c r="DZ75" s="84">
        <f t="shared" si="25"/>
        <v>0</v>
      </c>
      <c r="EA75" s="84">
        <f t="shared" si="25"/>
        <v>0</v>
      </c>
      <c r="EB75" s="84">
        <f t="shared" si="25"/>
        <v>0</v>
      </c>
      <c r="EC75" s="84">
        <f t="shared" si="25"/>
        <v>0</v>
      </c>
      <c r="ED75" s="84">
        <f t="shared" si="25"/>
        <v>0</v>
      </c>
      <c r="EE75" s="84">
        <f t="shared" ref="EE75:EG75" si="26">ED78</f>
        <v>0</v>
      </c>
      <c r="EF75" s="84">
        <f t="shared" si="26"/>
        <v>0</v>
      </c>
      <c r="EG75" s="84">
        <f t="shared" si="26"/>
        <v>0</v>
      </c>
    </row>
    <row r="76" spans="1:137" x14ac:dyDescent="0.35">
      <c r="A76" s="71"/>
      <c r="B76" s="71"/>
      <c r="C76" s="71"/>
      <c r="D76" s="71" t="s">
        <v>62</v>
      </c>
      <c r="E76" s="84">
        <f>E75*($F$12/12)</f>
        <v>0</v>
      </c>
      <c r="F76" s="84">
        <f>F75*($F$12/12)</f>
        <v>0</v>
      </c>
      <c r="G76" s="84">
        <f t="shared" ref="G76:BR76" si="27">G75*($F$12/12)</f>
        <v>0</v>
      </c>
      <c r="H76" s="84">
        <f t="shared" si="27"/>
        <v>0</v>
      </c>
      <c r="I76" s="84">
        <f t="shared" si="27"/>
        <v>0</v>
      </c>
      <c r="J76" s="84">
        <f t="shared" si="27"/>
        <v>0</v>
      </c>
      <c r="K76" s="84">
        <f t="shared" si="27"/>
        <v>0</v>
      </c>
      <c r="L76" s="84">
        <f t="shared" si="27"/>
        <v>0</v>
      </c>
      <c r="M76" s="84">
        <f t="shared" si="27"/>
        <v>0</v>
      </c>
      <c r="N76" s="84">
        <f t="shared" si="27"/>
        <v>0</v>
      </c>
      <c r="O76" s="84">
        <f t="shared" si="27"/>
        <v>0</v>
      </c>
      <c r="P76" s="84">
        <f t="shared" si="27"/>
        <v>0</v>
      </c>
      <c r="Q76" s="84">
        <f t="shared" si="27"/>
        <v>0</v>
      </c>
      <c r="R76" s="84">
        <f t="shared" si="27"/>
        <v>0</v>
      </c>
      <c r="S76" s="84">
        <f t="shared" si="27"/>
        <v>0</v>
      </c>
      <c r="T76" s="84">
        <f t="shared" si="27"/>
        <v>0</v>
      </c>
      <c r="U76" s="84">
        <f t="shared" si="27"/>
        <v>0</v>
      </c>
      <c r="V76" s="84">
        <f t="shared" si="27"/>
        <v>0</v>
      </c>
      <c r="W76" s="84">
        <f t="shared" si="27"/>
        <v>0</v>
      </c>
      <c r="X76" s="84">
        <f t="shared" si="27"/>
        <v>0</v>
      </c>
      <c r="Y76" s="84">
        <f t="shared" si="27"/>
        <v>0</v>
      </c>
      <c r="Z76" s="84">
        <f t="shared" si="27"/>
        <v>0</v>
      </c>
      <c r="AA76" s="84">
        <f t="shared" si="27"/>
        <v>0</v>
      </c>
      <c r="AB76" s="84">
        <f t="shared" si="27"/>
        <v>0</v>
      </c>
      <c r="AC76" s="84">
        <f t="shared" si="27"/>
        <v>0</v>
      </c>
      <c r="AD76" s="84">
        <f t="shared" si="27"/>
        <v>0</v>
      </c>
      <c r="AE76" s="84">
        <f t="shared" si="27"/>
        <v>0</v>
      </c>
      <c r="AF76" s="84">
        <f t="shared" si="27"/>
        <v>0</v>
      </c>
      <c r="AG76" s="84">
        <f t="shared" si="27"/>
        <v>0</v>
      </c>
      <c r="AH76" s="84">
        <f t="shared" si="27"/>
        <v>0</v>
      </c>
      <c r="AI76" s="84">
        <f t="shared" si="27"/>
        <v>0</v>
      </c>
      <c r="AJ76" s="84">
        <f t="shared" si="27"/>
        <v>0</v>
      </c>
      <c r="AK76" s="84">
        <f t="shared" si="27"/>
        <v>0</v>
      </c>
      <c r="AL76" s="84">
        <f t="shared" si="27"/>
        <v>0</v>
      </c>
      <c r="AM76" s="84">
        <f t="shared" si="27"/>
        <v>0</v>
      </c>
      <c r="AN76" s="84">
        <f t="shared" si="27"/>
        <v>0</v>
      </c>
      <c r="AO76" s="84">
        <f t="shared" si="27"/>
        <v>0</v>
      </c>
      <c r="AP76" s="84">
        <f t="shared" si="27"/>
        <v>0</v>
      </c>
      <c r="AQ76" s="84">
        <f t="shared" si="27"/>
        <v>0</v>
      </c>
      <c r="AR76" s="84">
        <f t="shared" si="27"/>
        <v>0</v>
      </c>
      <c r="AS76" s="84">
        <f t="shared" si="27"/>
        <v>0</v>
      </c>
      <c r="AT76" s="84">
        <f t="shared" si="27"/>
        <v>0</v>
      </c>
      <c r="AU76" s="84">
        <f t="shared" si="27"/>
        <v>0</v>
      </c>
      <c r="AV76" s="84">
        <f t="shared" si="27"/>
        <v>0</v>
      </c>
      <c r="AW76" s="84">
        <f t="shared" si="27"/>
        <v>0</v>
      </c>
      <c r="AX76" s="84">
        <f t="shared" si="27"/>
        <v>0</v>
      </c>
      <c r="AY76" s="84">
        <f t="shared" si="27"/>
        <v>0</v>
      </c>
      <c r="AZ76" s="84">
        <f t="shared" si="27"/>
        <v>0</v>
      </c>
      <c r="BA76" s="84">
        <f t="shared" si="27"/>
        <v>0</v>
      </c>
      <c r="BB76" s="84">
        <f t="shared" si="27"/>
        <v>0</v>
      </c>
      <c r="BC76" s="84">
        <f t="shared" si="27"/>
        <v>0</v>
      </c>
      <c r="BD76" s="84">
        <f t="shared" si="27"/>
        <v>0</v>
      </c>
      <c r="BE76" s="84">
        <f t="shared" si="27"/>
        <v>0</v>
      </c>
      <c r="BF76" s="84">
        <f t="shared" si="27"/>
        <v>0</v>
      </c>
      <c r="BG76" s="84">
        <f t="shared" si="27"/>
        <v>0</v>
      </c>
      <c r="BH76" s="84">
        <f t="shared" si="27"/>
        <v>0</v>
      </c>
      <c r="BI76" s="84">
        <f t="shared" si="27"/>
        <v>0</v>
      </c>
      <c r="BJ76" s="84">
        <f t="shared" si="27"/>
        <v>0</v>
      </c>
      <c r="BK76" s="84">
        <f t="shared" si="27"/>
        <v>0</v>
      </c>
      <c r="BL76" s="84">
        <f t="shared" si="27"/>
        <v>0</v>
      </c>
      <c r="BM76" s="84">
        <f t="shared" si="27"/>
        <v>0</v>
      </c>
      <c r="BN76" s="84">
        <f t="shared" si="27"/>
        <v>0</v>
      </c>
      <c r="BO76" s="84">
        <f t="shared" si="27"/>
        <v>0</v>
      </c>
      <c r="BP76" s="84">
        <f t="shared" si="27"/>
        <v>0</v>
      </c>
      <c r="BQ76" s="84">
        <f t="shared" si="27"/>
        <v>0</v>
      </c>
      <c r="BR76" s="84">
        <f t="shared" si="27"/>
        <v>0</v>
      </c>
      <c r="BS76" s="84">
        <f t="shared" ref="BS76:ED76" si="28">BS75*($F$12/12)</f>
        <v>0</v>
      </c>
      <c r="BT76" s="84">
        <f t="shared" si="28"/>
        <v>0</v>
      </c>
      <c r="BU76" s="84">
        <f t="shared" si="28"/>
        <v>0</v>
      </c>
      <c r="BV76" s="84">
        <f t="shared" si="28"/>
        <v>0</v>
      </c>
      <c r="BW76" s="84">
        <f t="shared" si="28"/>
        <v>0</v>
      </c>
      <c r="BX76" s="84">
        <f t="shared" si="28"/>
        <v>0</v>
      </c>
      <c r="BY76" s="84">
        <f t="shared" si="28"/>
        <v>0</v>
      </c>
      <c r="BZ76" s="84">
        <f t="shared" si="28"/>
        <v>0</v>
      </c>
      <c r="CA76" s="84">
        <f t="shared" si="28"/>
        <v>0</v>
      </c>
      <c r="CB76" s="84">
        <f t="shared" si="28"/>
        <v>0</v>
      </c>
      <c r="CC76" s="84">
        <f t="shared" si="28"/>
        <v>0</v>
      </c>
      <c r="CD76" s="84">
        <f t="shared" si="28"/>
        <v>0</v>
      </c>
      <c r="CE76" s="84">
        <f t="shared" si="28"/>
        <v>0</v>
      </c>
      <c r="CF76" s="84">
        <f t="shared" si="28"/>
        <v>0</v>
      </c>
      <c r="CG76" s="84">
        <f t="shared" si="28"/>
        <v>0</v>
      </c>
      <c r="CH76" s="84">
        <f t="shared" si="28"/>
        <v>0</v>
      </c>
      <c r="CI76" s="84">
        <f t="shared" si="28"/>
        <v>0</v>
      </c>
      <c r="CJ76" s="84">
        <f t="shared" si="28"/>
        <v>0</v>
      </c>
      <c r="CK76" s="84">
        <f t="shared" si="28"/>
        <v>0</v>
      </c>
      <c r="CL76" s="84">
        <f t="shared" si="28"/>
        <v>0</v>
      </c>
      <c r="CM76" s="84">
        <f t="shared" si="28"/>
        <v>0</v>
      </c>
      <c r="CN76" s="84">
        <f t="shared" si="28"/>
        <v>0</v>
      </c>
      <c r="CO76" s="84">
        <f t="shared" si="28"/>
        <v>0</v>
      </c>
      <c r="CP76" s="84">
        <f t="shared" si="28"/>
        <v>0</v>
      </c>
      <c r="CQ76" s="84">
        <f t="shared" si="28"/>
        <v>0</v>
      </c>
      <c r="CR76" s="84">
        <f t="shared" si="28"/>
        <v>0</v>
      </c>
      <c r="CS76" s="84">
        <f t="shared" si="28"/>
        <v>0</v>
      </c>
      <c r="CT76" s="84">
        <f t="shared" si="28"/>
        <v>0</v>
      </c>
      <c r="CU76" s="84">
        <f t="shared" si="28"/>
        <v>0</v>
      </c>
      <c r="CV76" s="84">
        <f t="shared" si="28"/>
        <v>0</v>
      </c>
      <c r="CW76" s="84">
        <f t="shared" si="28"/>
        <v>0</v>
      </c>
      <c r="CX76" s="84">
        <f t="shared" si="28"/>
        <v>0</v>
      </c>
      <c r="CY76" s="84">
        <f t="shared" si="28"/>
        <v>0</v>
      </c>
      <c r="CZ76" s="84">
        <f t="shared" si="28"/>
        <v>0</v>
      </c>
      <c r="DA76" s="84">
        <f t="shared" si="28"/>
        <v>0</v>
      </c>
      <c r="DB76" s="84">
        <f t="shared" si="28"/>
        <v>0</v>
      </c>
      <c r="DC76" s="84">
        <f t="shared" si="28"/>
        <v>0</v>
      </c>
      <c r="DD76" s="84">
        <f t="shared" si="28"/>
        <v>0</v>
      </c>
      <c r="DE76" s="84">
        <f t="shared" si="28"/>
        <v>0</v>
      </c>
      <c r="DF76" s="84">
        <f t="shared" si="28"/>
        <v>0</v>
      </c>
      <c r="DG76" s="84">
        <f t="shared" si="28"/>
        <v>0</v>
      </c>
      <c r="DH76" s="84">
        <f t="shared" si="28"/>
        <v>0</v>
      </c>
      <c r="DI76" s="84">
        <f t="shared" si="28"/>
        <v>0</v>
      </c>
      <c r="DJ76" s="84">
        <f t="shared" si="28"/>
        <v>0</v>
      </c>
      <c r="DK76" s="84">
        <f t="shared" si="28"/>
        <v>0</v>
      </c>
      <c r="DL76" s="84">
        <f t="shared" si="28"/>
        <v>0</v>
      </c>
      <c r="DM76" s="84">
        <f t="shared" si="28"/>
        <v>0</v>
      </c>
      <c r="DN76" s="84">
        <f t="shared" si="28"/>
        <v>0</v>
      </c>
      <c r="DO76" s="84">
        <f t="shared" si="28"/>
        <v>0</v>
      </c>
      <c r="DP76" s="84">
        <f t="shared" si="28"/>
        <v>0</v>
      </c>
      <c r="DQ76" s="84">
        <f t="shared" si="28"/>
        <v>0</v>
      </c>
      <c r="DR76" s="84">
        <f t="shared" si="28"/>
        <v>0</v>
      </c>
      <c r="DS76" s="84">
        <f t="shared" si="28"/>
        <v>0</v>
      </c>
      <c r="DT76" s="84">
        <f t="shared" si="28"/>
        <v>0</v>
      </c>
      <c r="DU76" s="84">
        <f t="shared" si="28"/>
        <v>0</v>
      </c>
      <c r="DV76" s="84">
        <f t="shared" si="28"/>
        <v>0</v>
      </c>
      <c r="DW76" s="84">
        <f t="shared" si="28"/>
        <v>0</v>
      </c>
      <c r="DX76" s="84">
        <f t="shared" si="28"/>
        <v>0</v>
      </c>
      <c r="DY76" s="84">
        <f t="shared" si="28"/>
        <v>0</v>
      </c>
      <c r="DZ76" s="84">
        <f t="shared" si="28"/>
        <v>0</v>
      </c>
      <c r="EA76" s="84">
        <f t="shared" si="28"/>
        <v>0</v>
      </c>
      <c r="EB76" s="84">
        <f t="shared" si="28"/>
        <v>0</v>
      </c>
      <c r="EC76" s="84">
        <f t="shared" si="28"/>
        <v>0</v>
      </c>
      <c r="ED76" s="84">
        <f t="shared" si="28"/>
        <v>0</v>
      </c>
      <c r="EE76" s="84">
        <f t="shared" ref="EE76:EG76" si="29">EE75*($F$12/12)</f>
        <v>0</v>
      </c>
      <c r="EF76" s="84">
        <f t="shared" si="29"/>
        <v>0</v>
      </c>
      <c r="EG76" s="84">
        <f t="shared" si="29"/>
        <v>0</v>
      </c>
    </row>
    <row r="77" spans="1:137" x14ac:dyDescent="0.35">
      <c r="A77" s="71"/>
      <c r="B77" s="71"/>
      <c r="C77" s="71"/>
      <c r="D77" s="71" t="s">
        <v>63</v>
      </c>
      <c r="E77" s="84">
        <f>$G$12</f>
        <v>0</v>
      </c>
      <c r="F77" s="84">
        <f>$G$12</f>
        <v>0</v>
      </c>
      <c r="G77" s="84">
        <f t="shared" ref="G77:BR77" si="30">$G$12</f>
        <v>0</v>
      </c>
      <c r="H77" s="84">
        <f t="shared" si="30"/>
        <v>0</v>
      </c>
      <c r="I77" s="84">
        <f t="shared" si="30"/>
        <v>0</v>
      </c>
      <c r="J77" s="84">
        <f t="shared" si="30"/>
        <v>0</v>
      </c>
      <c r="K77" s="84">
        <f t="shared" si="30"/>
        <v>0</v>
      </c>
      <c r="L77" s="84">
        <f t="shared" si="30"/>
        <v>0</v>
      </c>
      <c r="M77" s="84">
        <f t="shared" si="30"/>
        <v>0</v>
      </c>
      <c r="N77" s="84">
        <f t="shared" si="30"/>
        <v>0</v>
      </c>
      <c r="O77" s="84">
        <f t="shared" si="30"/>
        <v>0</v>
      </c>
      <c r="P77" s="84">
        <f t="shared" si="30"/>
        <v>0</v>
      </c>
      <c r="Q77" s="84">
        <f t="shared" si="30"/>
        <v>0</v>
      </c>
      <c r="R77" s="84">
        <f t="shared" si="30"/>
        <v>0</v>
      </c>
      <c r="S77" s="84">
        <f t="shared" si="30"/>
        <v>0</v>
      </c>
      <c r="T77" s="84">
        <f t="shared" si="30"/>
        <v>0</v>
      </c>
      <c r="U77" s="84">
        <f t="shared" si="30"/>
        <v>0</v>
      </c>
      <c r="V77" s="84">
        <f t="shared" si="30"/>
        <v>0</v>
      </c>
      <c r="W77" s="84">
        <f t="shared" si="30"/>
        <v>0</v>
      </c>
      <c r="X77" s="84">
        <f t="shared" si="30"/>
        <v>0</v>
      </c>
      <c r="Y77" s="84">
        <f t="shared" si="30"/>
        <v>0</v>
      </c>
      <c r="Z77" s="84">
        <f t="shared" si="30"/>
        <v>0</v>
      </c>
      <c r="AA77" s="84">
        <f t="shared" si="30"/>
        <v>0</v>
      </c>
      <c r="AB77" s="84">
        <f t="shared" si="30"/>
        <v>0</v>
      </c>
      <c r="AC77" s="84">
        <f t="shared" si="30"/>
        <v>0</v>
      </c>
      <c r="AD77" s="84">
        <f t="shared" si="30"/>
        <v>0</v>
      </c>
      <c r="AE77" s="84">
        <f t="shared" si="30"/>
        <v>0</v>
      </c>
      <c r="AF77" s="84">
        <f t="shared" si="30"/>
        <v>0</v>
      </c>
      <c r="AG77" s="84">
        <f t="shared" si="30"/>
        <v>0</v>
      </c>
      <c r="AH77" s="84">
        <f t="shared" si="30"/>
        <v>0</v>
      </c>
      <c r="AI77" s="84">
        <f t="shared" si="30"/>
        <v>0</v>
      </c>
      <c r="AJ77" s="84">
        <f t="shared" si="30"/>
        <v>0</v>
      </c>
      <c r="AK77" s="84">
        <f t="shared" si="30"/>
        <v>0</v>
      </c>
      <c r="AL77" s="84">
        <f t="shared" si="30"/>
        <v>0</v>
      </c>
      <c r="AM77" s="84">
        <f t="shared" si="30"/>
        <v>0</v>
      </c>
      <c r="AN77" s="84">
        <f t="shared" si="30"/>
        <v>0</v>
      </c>
      <c r="AO77" s="84">
        <f t="shared" si="30"/>
        <v>0</v>
      </c>
      <c r="AP77" s="84">
        <f t="shared" si="30"/>
        <v>0</v>
      </c>
      <c r="AQ77" s="84">
        <f t="shared" si="30"/>
        <v>0</v>
      </c>
      <c r="AR77" s="84">
        <f t="shared" si="30"/>
        <v>0</v>
      </c>
      <c r="AS77" s="84">
        <f t="shared" si="30"/>
        <v>0</v>
      </c>
      <c r="AT77" s="84">
        <f t="shared" si="30"/>
        <v>0</v>
      </c>
      <c r="AU77" s="84">
        <f t="shared" si="30"/>
        <v>0</v>
      </c>
      <c r="AV77" s="84">
        <f t="shared" si="30"/>
        <v>0</v>
      </c>
      <c r="AW77" s="84">
        <f t="shared" si="30"/>
        <v>0</v>
      </c>
      <c r="AX77" s="84">
        <f t="shared" si="30"/>
        <v>0</v>
      </c>
      <c r="AY77" s="84">
        <f t="shared" si="30"/>
        <v>0</v>
      </c>
      <c r="AZ77" s="84">
        <f t="shared" si="30"/>
        <v>0</v>
      </c>
      <c r="BA77" s="84">
        <f t="shared" si="30"/>
        <v>0</v>
      </c>
      <c r="BB77" s="84">
        <f t="shared" si="30"/>
        <v>0</v>
      </c>
      <c r="BC77" s="84">
        <f t="shared" si="30"/>
        <v>0</v>
      </c>
      <c r="BD77" s="84">
        <f t="shared" si="30"/>
        <v>0</v>
      </c>
      <c r="BE77" s="84">
        <f t="shared" si="30"/>
        <v>0</v>
      </c>
      <c r="BF77" s="84">
        <f t="shared" si="30"/>
        <v>0</v>
      </c>
      <c r="BG77" s="84">
        <f t="shared" si="30"/>
        <v>0</v>
      </c>
      <c r="BH77" s="84">
        <f t="shared" si="30"/>
        <v>0</v>
      </c>
      <c r="BI77" s="84">
        <f t="shared" si="30"/>
        <v>0</v>
      </c>
      <c r="BJ77" s="84">
        <f t="shared" si="30"/>
        <v>0</v>
      </c>
      <c r="BK77" s="84">
        <f t="shared" si="30"/>
        <v>0</v>
      </c>
      <c r="BL77" s="84">
        <f t="shared" si="30"/>
        <v>0</v>
      </c>
      <c r="BM77" s="84">
        <f t="shared" si="30"/>
        <v>0</v>
      </c>
      <c r="BN77" s="84">
        <f t="shared" si="30"/>
        <v>0</v>
      </c>
      <c r="BO77" s="84">
        <f t="shared" si="30"/>
        <v>0</v>
      </c>
      <c r="BP77" s="84">
        <f t="shared" si="30"/>
        <v>0</v>
      </c>
      <c r="BQ77" s="84">
        <f t="shared" si="30"/>
        <v>0</v>
      </c>
      <c r="BR77" s="84">
        <f t="shared" si="30"/>
        <v>0</v>
      </c>
      <c r="BS77" s="84">
        <f t="shared" ref="BS77:ED77" si="31">$G$12</f>
        <v>0</v>
      </c>
      <c r="BT77" s="84">
        <f t="shared" si="31"/>
        <v>0</v>
      </c>
      <c r="BU77" s="84">
        <f t="shared" si="31"/>
        <v>0</v>
      </c>
      <c r="BV77" s="84">
        <f t="shared" si="31"/>
        <v>0</v>
      </c>
      <c r="BW77" s="84">
        <f t="shared" si="31"/>
        <v>0</v>
      </c>
      <c r="BX77" s="84">
        <f t="shared" si="31"/>
        <v>0</v>
      </c>
      <c r="BY77" s="84">
        <f t="shared" si="31"/>
        <v>0</v>
      </c>
      <c r="BZ77" s="84">
        <f t="shared" si="31"/>
        <v>0</v>
      </c>
      <c r="CA77" s="84">
        <f t="shared" si="31"/>
        <v>0</v>
      </c>
      <c r="CB77" s="84">
        <f t="shared" si="31"/>
        <v>0</v>
      </c>
      <c r="CC77" s="84">
        <f t="shared" si="31"/>
        <v>0</v>
      </c>
      <c r="CD77" s="84">
        <f t="shared" si="31"/>
        <v>0</v>
      </c>
      <c r="CE77" s="84">
        <f t="shared" si="31"/>
        <v>0</v>
      </c>
      <c r="CF77" s="84">
        <f t="shared" si="31"/>
        <v>0</v>
      </c>
      <c r="CG77" s="84">
        <f t="shared" si="31"/>
        <v>0</v>
      </c>
      <c r="CH77" s="84">
        <f t="shared" si="31"/>
        <v>0</v>
      </c>
      <c r="CI77" s="84">
        <f t="shared" si="31"/>
        <v>0</v>
      </c>
      <c r="CJ77" s="84">
        <f t="shared" si="31"/>
        <v>0</v>
      </c>
      <c r="CK77" s="84">
        <f t="shared" si="31"/>
        <v>0</v>
      </c>
      <c r="CL77" s="84">
        <f t="shared" si="31"/>
        <v>0</v>
      </c>
      <c r="CM77" s="84">
        <f t="shared" si="31"/>
        <v>0</v>
      </c>
      <c r="CN77" s="84">
        <f t="shared" si="31"/>
        <v>0</v>
      </c>
      <c r="CO77" s="84">
        <f t="shared" si="31"/>
        <v>0</v>
      </c>
      <c r="CP77" s="84">
        <f t="shared" si="31"/>
        <v>0</v>
      </c>
      <c r="CQ77" s="84">
        <f t="shared" si="31"/>
        <v>0</v>
      </c>
      <c r="CR77" s="84">
        <f t="shared" si="31"/>
        <v>0</v>
      </c>
      <c r="CS77" s="84">
        <f t="shared" si="31"/>
        <v>0</v>
      </c>
      <c r="CT77" s="84">
        <f t="shared" si="31"/>
        <v>0</v>
      </c>
      <c r="CU77" s="84">
        <f t="shared" si="31"/>
        <v>0</v>
      </c>
      <c r="CV77" s="84">
        <f t="shared" si="31"/>
        <v>0</v>
      </c>
      <c r="CW77" s="84">
        <f t="shared" si="31"/>
        <v>0</v>
      </c>
      <c r="CX77" s="84">
        <f t="shared" si="31"/>
        <v>0</v>
      </c>
      <c r="CY77" s="84">
        <f t="shared" si="31"/>
        <v>0</v>
      </c>
      <c r="CZ77" s="84">
        <f t="shared" si="31"/>
        <v>0</v>
      </c>
      <c r="DA77" s="84">
        <f t="shared" si="31"/>
        <v>0</v>
      </c>
      <c r="DB77" s="84">
        <f t="shared" si="31"/>
        <v>0</v>
      </c>
      <c r="DC77" s="84">
        <f t="shared" si="31"/>
        <v>0</v>
      </c>
      <c r="DD77" s="84">
        <f t="shared" si="31"/>
        <v>0</v>
      </c>
      <c r="DE77" s="84">
        <f t="shared" si="31"/>
        <v>0</v>
      </c>
      <c r="DF77" s="84">
        <f t="shared" si="31"/>
        <v>0</v>
      </c>
      <c r="DG77" s="84">
        <f t="shared" si="31"/>
        <v>0</v>
      </c>
      <c r="DH77" s="84">
        <f t="shared" si="31"/>
        <v>0</v>
      </c>
      <c r="DI77" s="84">
        <f t="shared" si="31"/>
        <v>0</v>
      </c>
      <c r="DJ77" s="84">
        <f t="shared" si="31"/>
        <v>0</v>
      </c>
      <c r="DK77" s="84">
        <f t="shared" si="31"/>
        <v>0</v>
      </c>
      <c r="DL77" s="84">
        <f t="shared" si="31"/>
        <v>0</v>
      </c>
      <c r="DM77" s="84">
        <f t="shared" si="31"/>
        <v>0</v>
      </c>
      <c r="DN77" s="84">
        <f t="shared" si="31"/>
        <v>0</v>
      </c>
      <c r="DO77" s="84">
        <f t="shared" si="31"/>
        <v>0</v>
      </c>
      <c r="DP77" s="84">
        <f t="shared" si="31"/>
        <v>0</v>
      </c>
      <c r="DQ77" s="84">
        <f t="shared" si="31"/>
        <v>0</v>
      </c>
      <c r="DR77" s="84">
        <f t="shared" si="31"/>
        <v>0</v>
      </c>
      <c r="DS77" s="84">
        <f t="shared" si="31"/>
        <v>0</v>
      </c>
      <c r="DT77" s="84">
        <f t="shared" si="31"/>
        <v>0</v>
      </c>
      <c r="DU77" s="84">
        <f t="shared" si="31"/>
        <v>0</v>
      </c>
      <c r="DV77" s="84">
        <f t="shared" si="31"/>
        <v>0</v>
      </c>
      <c r="DW77" s="84">
        <f t="shared" si="31"/>
        <v>0</v>
      </c>
      <c r="DX77" s="84">
        <f t="shared" si="31"/>
        <v>0</v>
      </c>
      <c r="DY77" s="84">
        <f t="shared" si="31"/>
        <v>0</v>
      </c>
      <c r="DZ77" s="84">
        <f t="shared" si="31"/>
        <v>0</v>
      </c>
      <c r="EA77" s="84">
        <f t="shared" si="31"/>
        <v>0</v>
      </c>
      <c r="EB77" s="84">
        <f t="shared" si="31"/>
        <v>0</v>
      </c>
      <c r="EC77" s="84">
        <f t="shared" si="31"/>
        <v>0</v>
      </c>
      <c r="ED77" s="84">
        <f t="shared" si="31"/>
        <v>0</v>
      </c>
      <c r="EE77" s="84">
        <f t="shared" ref="EE77:EG77" si="32">$G$12</f>
        <v>0</v>
      </c>
      <c r="EF77" s="84">
        <f t="shared" si="32"/>
        <v>0</v>
      </c>
      <c r="EG77" s="84">
        <f t="shared" si="32"/>
        <v>0</v>
      </c>
    </row>
    <row r="78" spans="1:137" x14ac:dyDescent="0.35">
      <c r="A78" s="71"/>
      <c r="B78" s="71"/>
      <c r="C78" s="71"/>
      <c r="D78" s="71" t="s">
        <v>64</v>
      </c>
      <c r="E78" s="84">
        <f>E75+E76-E77</f>
        <v>0</v>
      </c>
      <c r="F78" s="84">
        <f>F75+F76-F77</f>
        <v>0</v>
      </c>
      <c r="G78" s="84">
        <f t="shared" ref="G78:BR78" si="33">G75+G76-G77</f>
        <v>0</v>
      </c>
      <c r="H78" s="84">
        <f t="shared" si="33"/>
        <v>0</v>
      </c>
      <c r="I78" s="84">
        <f t="shared" si="33"/>
        <v>0</v>
      </c>
      <c r="J78" s="84">
        <f t="shared" si="33"/>
        <v>0</v>
      </c>
      <c r="K78" s="84">
        <f t="shared" si="33"/>
        <v>0</v>
      </c>
      <c r="L78" s="84">
        <f t="shared" si="33"/>
        <v>0</v>
      </c>
      <c r="M78" s="84">
        <f t="shared" si="33"/>
        <v>0</v>
      </c>
      <c r="N78" s="84">
        <f t="shared" si="33"/>
        <v>0</v>
      </c>
      <c r="O78" s="84">
        <f t="shared" si="33"/>
        <v>0</v>
      </c>
      <c r="P78" s="84">
        <f t="shared" si="33"/>
        <v>0</v>
      </c>
      <c r="Q78" s="84">
        <f t="shared" si="33"/>
        <v>0</v>
      </c>
      <c r="R78" s="84">
        <f t="shared" si="33"/>
        <v>0</v>
      </c>
      <c r="S78" s="84">
        <f t="shared" si="33"/>
        <v>0</v>
      </c>
      <c r="T78" s="84">
        <f t="shared" si="33"/>
        <v>0</v>
      </c>
      <c r="U78" s="84">
        <f t="shared" si="33"/>
        <v>0</v>
      </c>
      <c r="V78" s="84">
        <f t="shared" si="33"/>
        <v>0</v>
      </c>
      <c r="W78" s="84">
        <f t="shared" si="33"/>
        <v>0</v>
      </c>
      <c r="X78" s="84">
        <f t="shared" si="33"/>
        <v>0</v>
      </c>
      <c r="Y78" s="84">
        <f t="shared" si="33"/>
        <v>0</v>
      </c>
      <c r="Z78" s="84">
        <f t="shared" si="33"/>
        <v>0</v>
      </c>
      <c r="AA78" s="84">
        <f t="shared" si="33"/>
        <v>0</v>
      </c>
      <c r="AB78" s="84">
        <f t="shared" si="33"/>
        <v>0</v>
      </c>
      <c r="AC78" s="84">
        <f t="shared" si="33"/>
        <v>0</v>
      </c>
      <c r="AD78" s="84">
        <f t="shared" si="33"/>
        <v>0</v>
      </c>
      <c r="AE78" s="84">
        <f t="shared" si="33"/>
        <v>0</v>
      </c>
      <c r="AF78" s="84">
        <f t="shared" si="33"/>
        <v>0</v>
      </c>
      <c r="AG78" s="84">
        <f t="shared" si="33"/>
        <v>0</v>
      </c>
      <c r="AH78" s="84">
        <f t="shared" si="33"/>
        <v>0</v>
      </c>
      <c r="AI78" s="84">
        <f t="shared" si="33"/>
        <v>0</v>
      </c>
      <c r="AJ78" s="84">
        <f t="shared" si="33"/>
        <v>0</v>
      </c>
      <c r="AK78" s="84">
        <f t="shared" si="33"/>
        <v>0</v>
      </c>
      <c r="AL78" s="84">
        <f t="shared" si="33"/>
        <v>0</v>
      </c>
      <c r="AM78" s="84">
        <f t="shared" si="33"/>
        <v>0</v>
      </c>
      <c r="AN78" s="84">
        <f t="shared" si="33"/>
        <v>0</v>
      </c>
      <c r="AO78" s="84">
        <f t="shared" si="33"/>
        <v>0</v>
      </c>
      <c r="AP78" s="84">
        <f t="shared" si="33"/>
        <v>0</v>
      </c>
      <c r="AQ78" s="84">
        <f t="shared" si="33"/>
        <v>0</v>
      </c>
      <c r="AR78" s="84">
        <f t="shared" si="33"/>
        <v>0</v>
      </c>
      <c r="AS78" s="84">
        <f t="shared" si="33"/>
        <v>0</v>
      </c>
      <c r="AT78" s="84">
        <f t="shared" si="33"/>
        <v>0</v>
      </c>
      <c r="AU78" s="84">
        <f t="shared" si="33"/>
        <v>0</v>
      </c>
      <c r="AV78" s="84">
        <f t="shared" si="33"/>
        <v>0</v>
      </c>
      <c r="AW78" s="84">
        <f t="shared" si="33"/>
        <v>0</v>
      </c>
      <c r="AX78" s="84">
        <f t="shared" si="33"/>
        <v>0</v>
      </c>
      <c r="AY78" s="84">
        <f t="shared" si="33"/>
        <v>0</v>
      </c>
      <c r="AZ78" s="84">
        <f t="shared" si="33"/>
        <v>0</v>
      </c>
      <c r="BA78" s="84">
        <f t="shared" si="33"/>
        <v>0</v>
      </c>
      <c r="BB78" s="84">
        <f t="shared" si="33"/>
        <v>0</v>
      </c>
      <c r="BC78" s="84">
        <f t="shared" si="33"/>
        <v>0</v>
      </c>
      <c r="BD78" s="84">
        <f t="shared" si="33"/>
        <v>0</v>
      </c>
      <c r="BE78" s="84">
        <f t="shared" si="33"/>
        <v>0</v>
      </c>
      <c r="BF78" s="84">
        <f t="shared" si="33"/>
        <v>0</v>
      </c>
      <c r="BG78" s="84">
        <f t="shared" si="33"/>
        <v>0</v>
      </c>
      <c r="BH78" s="84">
        <f t="shared" si="33"/>
        <v>0</v>
      </c>
      <c r="BI78" s="84">
        <f t="shared" si="33"/>
        <v>0</v>
      </c>
      <c r="BJ78" s="84">
        <f t="shared" si="33"/>
        <v>0</v>
      </c>
      <c r="BK78" s="84">
        <f t="shared" si="33"/>
        <v>0</v>
      </c>
      <c r="BL78" s="84">
        <f t="shared" si="33"/>
        <v>0</v>
      </c>
      <c r="BM78" s="84">
        <f t="shared" si="33"/>
        <v>0</v>
      </c>
      <c r="BN78" s="84">
        <f t="shared" si="33"/>
        <v>0</v>
      </c>
      <c r="BO78" s="84">
        <f t="shared" si="33"/>
        <v>0</v>
      </c>
      <c r="BP78" s="84">
        <f t="shared" si="33"/>
        <v>0</v>
      </c>
      <c r="BQ78" s="84">
        <f t="shared" si="33"/>
        <v>0</v>
      </c>
      <c r="BR78" s="84">
        <f t="shared" si="33"/>
        <v>0</v>
      </c>
      <c r="BS78" s="84">
        <f t="shared" ref="BS78:ED78" si="34">BS75+BS76-BS77</f>
        <v>0</v>
      </c>
      <c r="BT78" s="84">
        <f t="shared" si="34"/>
        <v>0</v>
      </c>
      <c r="BU78" s="84">
        <f t="shared" si="34"/>
        <v>0</v>
      </c>
      <c r="BV78" s="84">
        <f t="shared" si="34"/>
        <v>0</v>
      </c>
      <c r="BW78" s="84">
        <f t="shared" si="34"/>
        <v>0</v>
      </c>
      <c r="BX78" s="84">
        <f t="shared" si="34"/>
        <v>0</v>
      </c>
      <c r="BY78" s="84">
        <f t="shared" si="34"/>
        <v>0</v>
      </c>
      <c r="BZ78" s="84">
        <f t="shared" si="34"/>
        <v>0</v>
      </c>
      <c r="CA78" s="84">
        <f t="shared" si="34"/>
        <v>0</v>
      </c>
      <c r="CB78" s="84">
        <f t="shared" si="34"/>
        <v>0</v>
      </c>
      <c r="CC78" s="84">
        <f t="shared" si="34"/>
        <v>0</v>
      </c>
      <c r="CD78" s="84">
        <f t="shared" si="34"/>
        <v>0</v>
      </c>
      <c r="CE78" s="84">
        <f t="shared" si="34"/>
        <v>0</v>
      </c>
      <c r="CF78" s="84">
        <f t="shared" si="34"/>
        <v>0</v>
      </c>
      <c r="CG78" s="84">
        <f t="shared" si="34"/>
        <v>0</v>
      </c>
      <c r="CH78" s="84">
        <f t="shared" si="34"/>
        <v>0</v>
      </c>
      <c r="CI78" s="84">
        <f t="shared" si="34"/>
        <v>0</v>
      </c>
      <c r="CJ78" s="84">
        <f t="shared" si="34"/>
        <v>0</v>
      </c>
      <c r="CK78" s="84">
        <f t="shared" si="34"/>
        <v>0</v>
      </c>
      <c r="CL78" s="84">
        <f t="shared" si="34"/>
        <v>0</v>
      </c>
      <c r="CM78" s="84">
        <f t="shared" si="34"/>
        <v>0</v>
      </c>
      <c r="CN78" s="84">
        <f t="shared" si="34"/>
        <v>0</v>
      </c>
      <c r="CO78" s="84">
        <f t="shared" si="34"/>
        <v>0</v>
      </c>
      <c r="CP78" s="84">
        <f t="shared" si="34"/>
        <v>0</v>
      </c>
      <c r="CQ78" s="84">
        <f t="shared" si="34"/>
        <v>0</v>
      </c>
      <c r="CR78" s="84">
        <f t="shared" si="34"/>
        <v>0</v>
      </c>
      <c r="CS78" s="84">
        <f t="shared" si="34"/>
        <v>0</v>
      </c>
      <c r="CT78" s="84">
        <f t="shared" si="34"/>
        <v>0</v>
      </c>
      <c r="CU78" s="84">
        <f t="shared" si="34"/>
        <v>0</v>
      </c>
      <c r="CV78" s="84">
        <f t="shared" si="34"/>
        <v>0</v>
      </c>
      <c r="CW78" s="84">
        <f t="shared" si="34"/>
        <v>0</v>
      </c>
      <c r="CX78" s="84">
        <f t="shared" si="34"/>
        <v>0</v>
      </c>
      <c r="CY78" s="84">
        <f t="shared" si="34"/>
        <v>0</v>
      </c>
      <c r="CZ78" s="84">
        <f t="shared" si="34"/>
        <v>0</v>
      </c>
      <c r="DA78" s="84">
        <f t="shared" si="34"/>
        <v>0</v>
      </c>
      <c r="DB78" s="84">
        <f t="shared" si="34"/>
        <v>0</v>
      </c>
      <c r="DC78" s="84">
        <f t="shared" si="34"/>
        <v>0</v>
      </c>
      <c r="DD78" s="84">
        <f t="shared" si="34"/>
        <v>0</v>
      </c>
      <c r="DE78" s="84">
        <f t="shared" si="34"/>
        <v>0</v>
      </c>
      <c r="DF78" s="84">
        <f t="shared" si="34"/>
        <v>0</v>
      </c>
      <c r="DG78" s="84">
        <f t="shared" si="34"/>
        <v>0</v>
      </c>
      <c r="DH78" s="84">
        <f t="shared" si="34"/>
        <v>0</v>
      </c>
      <c r="DI78" s="84">
        <f t="shared" si="34"/>
        <v>0</v>
      </c>
      <c r="DJ78" s="84">
        <f t="shared" si="34"/>
        <v>0</v>
      </c>
      <c r="DK78" s="84">
        <f t="shared" si="34"/>
        <v>0</v>
      </c>
      <c r="DL78" s="84">
        <f t="shared" si="34"/>
        <v>0</v>
      </c>
      <c r="DM78" s="84">
        <f t="shared" si="34"/>
        <v>0</v>
      </c>
      <c r="DN78" s="84">
        <f t="shared" si="34"/>
        <v>0</v>
      </c>
      <c r="DO78" s="84">
        <f t="shared" si="34"/>
        <v>0</v>
      </c>
      <c r="DP78" s="84">
        <f t="shared" si="34"/>
        <v>0</v>
      </c>
      <c r="DQ78" s="84">
        <f t="shared" si="34"/>
        <v>0</v>
      </c>
      <c r="DR78" s="84">
        <f t="shared" si="34"/>
        <v>0</v>
      </c>
      <c r="DS78" s="84">
        <f t="shared" si="34"/>
        <v>0</v>
      </c>
      <c r="DT78" s="84">
        <f t="shared" si="34"/>
        <v>0</v>
      </c>
      <c r="DU78" s="84">
        <f t="shared" si="34"/>
        <v>0</v>
      </c>
      <c r="DV78" s="84">
        <f t="shared" si="34"/>
        <v>0</v>
      </c>
      <c r="DW78" s="84">
        <f t="shared" si="34"/>
        <v>0</v>
      </c>
      <c r="DX78" s="84">
        <f t="shared" si="34"/>
        <v>0</v>
      </c>
      <c r="DY78" s="84">
        <f t="shared" si="34"/>
        <v>0</v>
      </c>
      <c r="DZ78" s="84">
        <f t="shared" si="34"/>
        <v>0</v>
      </c>
      <c r="EA78" s="84">
        <f t="shared" si="34"/>
        <v>0</v>
      </c>
      <c r="EB78" s="84">
        <f t="shared" si="34"/>
        <v>0</v>
      </c>
      <c r="EC78" s="84">
        <f t="shared" si="34"/>
        <v>0</v>
      </c>
      <c r="ED78" s="84">
        <f t="shared" si="34"/>
        <v>0</v>
      </c>
      <c r="EE78" s="84">
        <f t="shared" ref="EE78:EG78" si="35">EE75+EE76-EE77</f>
        <v>0</v>
      </c>
      <c r="EF78" s="84">
        <f t="shared" si="35"/>
        <v>0</v>
      </c>
      <c r="EG78" s="84">
        <f t="shared" si="35"/>
        <v>0</v>
      </c>
    </row>
    <row r="79" spans="1:137" x14ac:dyDescent="0.35">
      <c r="A79" s="71"/>
      <c r="B79" s="71"/>
      <c r="C79" s="71"/>
      <c r="D79" s="71"/>
      <c r="E79" s="88" t="str">
        <f>IF(E78&lt;=0,"PAID OFF","")</f>
        <v>PAID OFF</v>
      </c>
      <c r="F79" s="88" t="str">
        <f t="shared" ref="F79:BQ79" si="36">IF(F78&lt;=0,"PAID OFF","")</f>
        <v>PAID OFF</v>
      </c>
      <c r="G79" s="88" t="str">
        <f t="shared" si="36"/>
        <v>PAID OFF</v>
      </c>
      <c r="H79" s="88" t="str">
        <f t="shared" si="36"/>
        <v>PAID OFF</v>
      </c>
      <c r="I79" s="88" t="str">
        <f t="shared" si="36"/>
        <v>PAID OFF</v>
      </c>
      <c r="J79" s="88" t="str">
        <f t="shared" si="36"/>
        <v>PAID OFF</v>
      </c>
      <c r="K79" s="88" t="str">
        <f t="shared" si="36"/>
        <v>PAID OFF</v>
      </c>
      <c r="L79" s="88" t="str">
        <f t="shared" si="36"/>
        <v>PAID OFF</v>
      </c>
      <c r="M79" s="88" t="str">
        <f t="shared" si="36"/>
        <v>PAID OFF</v>
      </c>
      <c r="N79" s="88" t="str">
        <f t="shared" si="36"/>
        <v>PAID OFF</v>
      </c>
      <c r="O79" s="88" t="str">
        <f t="shared" si="36"/>
        <v>PAID OFF</v>
      </c>
      <c r="P79" s="88" t="str">
        <f t="shared" si="36"/>
        <v>PAID OFF</v>
      </c>
      <c r="Q79" s="88" t="str">
        <f t="shared" si="36"/>
        <v>PAID OFF</v>
      </c>
      <c r="R79" s="88" t="str">
        <f t="shared" si="36"/>
        <v>PAID OFF</v>
      </c>
      <c r="S79" s="88" t="str">
        <f t="shared" si="36"/>
        <v>PAID OFF</v>
      </c>
      <c r="T79" s="88" t="str">
        <f t="shared" si="36"/>
        <v>PAID OFF</v>
      </c>
      <c r="U79" s="88" t="str">
        <f t="shared" si="36"/>
        <v>PAID OFF</v>
      </c>
      <c r="V79" s="88" t="str">
        <f t="shared" si="36"/>
        <v>PAID OFF</v>
      </c>
      <c r="W79" s="88" t="str">
        <f t="shared" si="36"/>
        <v>PAID OFF</v>
      </c>
      <c r="X79" s="88" t="str">
        <f t="shared" si="36"/>
        <v>PAID OFF</v>
      </c>
      <c r="Y79" s="88" t="str">
        <f t="shared" si="36"/>
        <v>PAID OFF</v>
      </c>
      <c r="Z79" s="88" t="str">
        <f t="shared" si="36"/>
        <v>PAID OFF</v>
      </c>
      <c r="AA79" s="88" t="str">
        <f t="shared" si="36"/>
        <v>PAID OFF</v>
      </c>
      <c r="AB79" s="88" t="str">
        <f t="shared" si="36"/>
        <v>PAID OFF</v>
      </c>
      <c r="AC79" s="88" t="str">
        <f t="shared" si="36"/>
        <v>PAID OFF</v>
      </c>
      <c r="AD79" s="88" t="str">
        <f t="shared" si="36"/>
        <v>PAID OFF</v>
      </c>
      <c r="AE79" s="88" t="str">
        <f t="shared" si="36"/>
        <v>PAID OFF</v>
      </c>
      <c r="AF79" s="88" t="str">
        <f t="shared" si="36"/>
        <v>PAID OFF</v>
      </c>
      <c r="AG79" s="88" t="str">
        <f t="shared" si="36"/>
        <v>PAID OFF</v>
      </c>
      <c r="AH79" s="88" t="str">
        <f t="shared" si="36"/>
        <v>PAID OFF</v>
      </c>
      <c r="AI79" s="88" t="str">
        <f t="shared" si="36"/>
        <v>PAID OFF</v>
      </c>
      <c r="AJ79" s="88" t="str">
        <f t="shared" si="36"/>
        <v>PAID OFF</v>
      </c>
      <c r="AK79" s="88" t="str">
        <f t="shared" si="36"/>
        <v>PAID OFF</v>
      </c>
      <c r="AL79" s="88" t="str">
        <f t="shared" si="36"/>
        <v>PAID OFF</v>
      </c>
      <c r="AM79" s="88" t="str">
        <f t="shared" si="36"/>
        <v>PAID OFF</v>
      </c>
      <c r="AN79" s="88" t="str">
        <f t="shared" si="36"/>
        <v>PAID OFF</v>
      </c>
      <c r="AO79" s="88" t="str">
        <f t="shared" si="36"/>
        <v>PAID OFF</v>
      </c>
      <c r="AP79" s="88" t="str">
        <f t="shared" si="36"/>
        <v>PAID OFF</v>
      </c>
      <c r="AQ79" s="88" t="str">
        <f t="shared" si="36"/>
        <v>PAID OFF</v>
      </c>
      <c r="AR79" s="88" t="str">
        <f t="shared" si="36"/>
        <v>PAID OFF</v>
      </c>
      <c r="AS79" s="88" t="str">
        <f t="shared" si="36"/>
        <v>PAID OFF</v>
      </c>
      <c r="AT79" s="88" t="str">
        <f t="shared" si="36"/>
        <v>PAID OFF</v>
      </c>
      <c r="AU79" s="88" t="str">
        <f t="shared" si="36"/>
        <v>PAID OFF</v>
      </c>
      <c r="AV79" s="88" t="str">
        <f t="shared" si="36"/>
        <v>PAID OFF</v>
      </c>
      <c r="AW79" s="88" t="str">
        <f t="shared" si="36"/>
        <v>PAID OFF</v>
      </c>
      <c r="AX79" s="88" t="str">
        <f t="shared" si="36"/>
        <v>PAID OFF</v>
      </c>
      <c r="AY79" s="88" t="str">
        <f t="shared" si="36"/>
        <v>PAID OFF</v>
      </c>
      <c r="AZ79" s="88" t="str">
        <f t="shared" si="36"/>
        <v>PAID OFF</v>
      </c>
      <c r="BA79" s="88" t="str">
        <f t="shared" si="36"/>
        <v>PAID OFF</v>
      </c>
      <c r="BB79" s="88" t="str">
        <f t="shared" si="36"/>
        <v>PAID OFF</v>
      </c>
      <c r="BC79" s="88" t="str">
        <f t="shared" si="36"/>
        <v>PAID OFF</v>
      </c>
      <c r="BD79" s="88" t="str">
        <f t="shared" si="36"/>
        <v>PAID OFF</v>
      </c>
      <c r="BE79" s="88" t="str">
        <f t="shared" si="36"/>
        <v>PAID OFF</v>
      </c>
      <c r="BF79" s="88" t="str">
        <f t="shared" si="36"/>
        <v>PAID OFF</v>
      </c>
      <c r="BG79" s="88" t="str">
        <f t="shared" si="36"/>
        <v>PAID OFF</v>
      </c>
      <c r="BH79" s="88" t="str">
        <f t="shared" si="36"/>
        <v>PAID OFF</v>
      </c>
      <c r="BI79" s="88" t="str">
        <f t="shared" si="36"/>
        <v>PAID OFF</v>
      </c>
      <c r="BJ79" s="88" t="str">
        <f t="shared" si="36"/>
        <v>PAID OFF</v>
      </c>
      <c r="BK79" s="88" t="str">
        <f t="shared" si="36"/>
        <v>PAID OFF</v>
      </c>
      <c r="BL79" s="88" t="str">
        <f t="shared" si="36"/>
        <v>PAID OFF</v>
      </c>
      <c r="BM79" s="88" t="str">
        <f t="shared" si="36"/>
        <v>PAID OFF</v>
      </c>
      <c r="BN79" s="88" t="str">
        <f t="shared" si="36"/>
        <v>PAID OFF</v>
      </c>
      <c r="BO79" s="88" t="str">
        <f t="shared" si="36"/>
        <v>PAID OFF</v>
      </c>
      <c r="BP79" s="88" t="str">
        <f t="shared" si="36"/>
        <v>PAID OFF</v>
      </c>
      <c r="BQ79" s="88" t="str">
        <f t="shared" si="36"/>
        <v>PAID OFF</v>
      </c>
      <c r="BR79" s="88" t="str">
        <f t="shared" ref="BR79:EC79" si="37">IF(BR78&lt;=0,"PAID OFF","")</f>
        <v>PAID OFF</v>
      </c>
      <c r="BS79" s="88" t="str">
        <f t="shared" si="37"/>
        <v>PAID OFF</v>
      </c>
      <c r="BT79" s="88" t="str">
        <f t="shared" si="37"/>
        <v>PAID OFF</v>
      </c>
      <c r="BU79" s="88" t="str">
        <f t="shared" si="37"/>
        <v>PAID OFF</v>
      </c>
      <c r="BV79" s="88" t="str">
        <f t="shared" si="37"/>
        <v>PAID OFF</v>
      </c>
      <c r="BW79" s="88" t="str">
        <f t="shared" si="37"/>
        <v>PAID OFF</v>
      </c>
      <c r="BX79" s="88" t="str">
        <f t="shared" si="37"/>
        <v>PAID OFF</v>
      </c>
      <c r="BY79" s="88" t="str">
        <f t="shared" si="37"/>
        <v>PAID OFF</v>
      </c>
      <c r="BZ79" s="88" t="str">
        <f t="shared" si="37"/>
        <v>PAID OFF</v>
      </c>
      <c r="CA79" s="88" t="str">
        <f t="shared" si="37"/>
        <v>PAID OFF</v>
      </c>
      <c r="CB79" s="88" t="str">
        <f t="shared" si="37"/>
        <v>PAID OFF</v>
      </c>
      <c r="CC79" s="88" t="str">
        <f t="shared" si="37"/>
        <v>PAID OFF</v>
      </c>
      <c r="CD79" s="88" t="str">
        <f t="shared" si="37"/>
        <v>PAID OFF</v>
      </c>
      <c r="CE79" s="88" t="str">
        <f t="shared" si="37"/>
        <v>PAID OFF</v>
      </c>
      <c r="CF79" s="88" t="str">
        <f t="shared" si="37"/>
        <v>PAID OFF</v>
      </c>
      <c r="CG79" s="88" t="str">
        <f t="shared" si="37"/>
        <v>PAID OFF</v>
      </c>
      <c r="CH79" s="88" t="str">
        <f t="shared" si="37"/>
        <v>PAID OFF</v>
      </c>
      <c r="CI79" s="88" t="str">
        <f t="shared" si="37"/>
        <v>PAID OFF</v>
      </c>
      <c r="CJ79" s="88" t="str">
        <f t="shared" si="37"/>
        <v>PAID OFF</v>
      </c>
      <c r="CK79" s="88" t="str">
        <f t="shared" si="37"/>
        <v>PAID OFF</v>
      </c>
      <c r="CL79" s="88" t="str">
        <f t="shared" si="37"/>
        <v>PAID OFF</v>
      </c>
      <c r="CM79" s="88" t="str">
        <f t="shared" si="37"/>
        <v>PAID OFF</v>
      </c>
      <c r="CN79" s="88" t="str">
        <f t="shared" si="37"/>
        <v>PAID OFF</v>
      </c>
      <c r="CO79" s="88" t="str">
        <f t="shared" si="37"/>
        <v>PAID OFF</v>
      </c>
      <c r="CP79" s="88" t="str">
        <f t="shared" si="37"/>
        <v>PAID OFF</v>
      </c>
      <c r="CQ79" s="88" t="str">
        <f t="shared" si="37"/>
        <v>PAID OFF</v>
      </c>
      <c r="CR79" s="88" t="str">
        <f t="shared" si="37"/>
        <v>PAID OFF</v>
      </c>
      <c r="CS79" s="88" t="str">
        <f t="shared" si="37"/>
        <v>PAID OFF</v>
      </c>
      <c r="CT79" s="88" t="str">
        <f t="shared" si="37"/>
        <v>PAID OFF</v>
      </c>
      <c r="CU79" s="88" t="str">
        <f t="shared" si="37"/>
        <v>PAID OFF</v>
      </c>
      <c r="CV79" s="88" t="str">
        <f t="shared" si="37"/>
        <v>PAID OFF</v>
      </c>
      <c r="CW79" s="88" t="str">
        <f t="shared" si="37"/>
        <v>PAID OFF</v>
      </c>
      <c r="CX79" s="88" t="str">
        <f t="shared" si="37"/>
        <v>PAID OFF</v>
      </c>
      <c r="CY79" s="88" t="str">
        <f t="shared" si="37"/>
        <v>PAID OFF</v>
      </c>
      <c r="CZ79" s="88" t="str">
        <f t="shared" si="37"/>
        <v>PAID OFF</v>
      </c>
      <c r="DA79" s="88" t="str">
        <f t="shared" si="37"/>
        <v>PAID OFF</v>
      </c>
      <c r="DB79" s="88" t="str">
        <f t="shared" si="37"/>
        <v>PAID OFF</v>
      </c>
      <c r="DC79" s="88" t="str">
        <f t="shared" si="37"/>
        <v>PAID OFF</v>
      </c>
      <c r="DD79" s="88" t="str">
        <f t="shared" si="37"/>
        <v>PAID OFF</v>
      </c>
      <c r="DE79" s="88" t="str">
        <f t="shared" si="37"/>
        <v>PAID OFF</v>
      </c>
      <c r="DF79" s="88" t="str">
        <f t="shared" si="37"/>
        <v>PAID OFF</v>
      </c>
      <c r="DG79" s="88" t="str">
        <f t="shared" si="37"/>
        <v>PAID OFF</v>
      </c>
      <c r="DH79" s="88" t="str">
        <f t="shared" si="37"/>
        <v>PAID OFF</v>
      </c>
      <c r="DI79" s="88" t="str">
        <f t="shared" si="37"/>
        <v>PAID OFF</v>
      </c>
      <c r="DJ79" s="88" t="str">
        <f t="shared" si="37"/>
        <v>PAID OFF</v>
      </c>
      <c r="DK79" s="88" t="str">
        <f t="shared" si="37"/>
        <v>PAID OFF</v>
      </c>
      <c r="DL79" s="88" t="str">
        <f t="shared" si="37"/>
        <v>PAID OFF</v>
      </c>
      <c r="DM79" s="88" t="str">
        <f t="shared" si="37"/>
        <v>PAID OFF</v>
      </c>
      <c r="DN79" s="88" t="str">
        <f t="shared" si="37"/>
        <v>PAID OFF</v>
      </c>
      <c r="DO79" s="88" t="str">
        <f t="shared" si="37"/>
        <v>PAID OFF</v>
      </c>
      <c r="DP79" s="88" t="str">
        <f t="shared" si="37"/>
        <v>PAID OFF</v>
      </c>
      <c r="DQ79" s="88" t="str">
        <f t="shared" si="37"/>
        <v>PAID OFF</v>
      </c>
      <c r="DR79" s="88" t="str">
        <f t="shared" si="37"/>
        <v>PAID OFF</v>
      </c>
      <c r="DS79" s="88" t="str">
        <f t="shared" si="37"/>
        <v>PAID OFF</v>
      </c>
      <c r="DT79" s="88" t="str">
        <f t="shared" si="37"/>
        <v>PAID OFF</v>
      </c>
      <c r="DU79" s="88" t="str">
        <f t="shared" si="37"/>
        <v>PAID OFF</v>
      </c>
      <c r="DV79" s="88" t="str">
        <f t="shared" si="37"/>
        <v>PAID OFF</v>
      </c>
      <c r="DW79" s="88" t="str">
        <f t="shared" si="37"/>
        <v>PAID OFF</v>
      </c>
      <c r="DX79" s="88" t="str">
        <f t="shared" si="37"/>
        <v>PAID OFF</v>
      </c>
      <c r="DY79" s="88" t="str">
        <f t="shared" si="37"/>
        <v>PAID OFF</v>
      </c>
      <c r="DZ79" s="88" t="str">
        <f t="shared" si="37"/>
        <v>PAID OFF</v>
      </c>
      <c r="EA79" s="88" t="str">
        <f t="shared" si="37"/>
        <v>PAID OFF</v>
      </c>
      <c r="EB79" s="88" t="str">
        <f t="shared" si="37"/>
        <v>PAID OFF</v>
      </c>
      <c r="EC79" s="88" t="str">
        <f t="shared" si="37"/>
        <v>PAID OFF</v>
      </c>
      <c r="ED79" s="88" t="str">
        <f t="shared" ref="ED79:EG79" si="38">IF(ED78&lt;=0,"PAID OFF","")</f>
        <v>PAID OFF</v>
      </c>
      <c r="EE79" s="88" t="str">
        <f t="shared" si="38"/>
        <v>PAID OFF</v>
      </c>
      <c r="EF79" s="88" t="str">
        <f t="shared" si="38"/>
        <v>PAID OFF</v>
      </c>
      <c r="EG79" s="88" t="str">
        <f t="shared" si="38"/>
        <v>PAID OFF</v>
      </c>
    </row>
    <row r="80" spans="1:137" x14ac:dyDescent="0.35">
      <c r="A80" s="71"/>
      <c r="B80" s="71"/>
      <c r="C80" s="71"/>
      <c r="D80" s="71" t="s">
        <v>38</v>
      </c>
      <c r="E80" s="84"/>
      <c r="F80" s="70">
        <f>IF(F79="PAID OFF",1,1)</f>
        <v>1</v>
      </c>
      <c r="G80" s="70" t="str">
        <f>IF(G79="PAID OFF","",F80+1)</f>
        <v/>
      </c>
      <c r="H80" s="70" t="str">
        <f t="shared" ref="H80:BS80" si="39">IF(H79="PAID OFF","",G80+1)</f>
        <v/>
      </c>
      <c r="I80" s="70" t="str">
        <f t="shared" si="39"/>
        <v/>
      </c>
      <c r="J80" s="70" t="str">
        <f t="shared" si="39"/>
        <v/>
      </c>
      <c r="K80" s="70" t="str">
        <f t="shared" si="39"/>
        <v/>
      </c>
      <c r="L80" s="70" t="str">
        <f t="shared" si="39"/>
        <v/>
      </c>
      <c r="M80" s="70" t="str">
        <f t="shared" si="39"/>
        <v/>
      </c>
      <c r="N80" s="70" t="str">
        <f t="shared" si="39"/>
        <v/>
      </c>
      <c r="O80" s="70" t="str">
        <f t="shared" si="39"/>
        <v/>
      </c>
      <c r="P80" s="70" t="str">
        <f t="shared" si="39"/>
        <v/>
      </c>
      <c r="Q80" s="70" t="str">
        <f t="shared" si="39"/>
        <v/>
      </c>
      <c r="R80" s="70" t="str">
        <f t="shared" si="39"/>
        <v/>
      </c>
      <c r="S80" s="70" t="str">
        <f t="shared" si="39"/>
        <v/>
      </c>
      <c r="T80" s="70" t="str">
        <f t="shared" si="39"/>
        <v/>
      </c>
      <c r="U80" s="70" t="str">
        <f t="shared" si="39"/>
        <v/>
      </c>
      <c r="V80" s="70" t="str">
        <f t="shared" si="39"/>
        <v/>
      </c>
      <c r="W80" s="70" t="str">
        <f t="shared" si="39"/>
        <v/>
      </c>
      <c r="X80" s="70" t="str">
        <f t="shared" si="39"/>
        <v/>
      </c>
      <c r="Y80" s="70" t="str">
        <f t="shared" si="39"/>
        <v/>
      </c>
      <c r="Z80" s="70" t="str">
        <f t="shared" si="39"/>
        <v/>
      </c>
      <c r="AA80" s="70" t="str">
        <f t="shared" si="39"/>
        <v/>
      </c>
      <c r="AB80" s="70" t="str">
        <f t="shared" si="39"/>
        <v/>
      </c>
      <c r="AC80" s="70" t="str">
        <f t="shared" si="39"/>
        <v/>
      </c>
      <c r="AD80" s="70" t="str">
        <f t="shared" si="39"/>
        <v/>
      </c>
      <c r="AE80" s="70" t="str">
        <f t="shared" si="39"/>
        <v/>
      </c>
      <c r="AF80" s="70" t="str">
        <f t="shared" si="39"/>
        <v/>
      </c>
      <c r="AG80" s="70" t="str">
        <f t="shared" si="39"/>
        <v/>
      </c>
      <c r="AH80" s="70" t="str">
        <f t="shared" si="39"/>
        <v/>
      </c>
      <c r="AI80" s="70" t="str">
        <f t="shared" si="39"/>
        <v/>
      </c>
      <c r="AJ80" s="70" t="str">
        <f t="shared" si="39"/>
        <v/>
      </c>
      <c r="AK80" s="70" t="str">
        <f t="shared" si="39"/>
        <v/>
      </c>
      <c r="AL80" s="70" t="str">
        <f t="shared" si="39"/>
        <v/>
      </c>
      <c r="AM80" s="70" t="str">
        <f t="shared" si="39"/>
        <v/>
      </c>
      <c r="AN80" s="70" t="str">
        <f t="shared" si="39"/>
        <v/>
      </c>
      <c r="AO80" s="70" t="str">
        <f t="shared" si="39"/>
        <v/>
      </c>
      <c r="AP80" s="70" t="str">
        <f t="shared" si="39"/>
        <v/>
      </c>
      <c r="AQ80" s="70" t="str">
        <f t="shared" si="39"/>
        <v/>
      </c>
      <c r="AR80" s="70" t="str">
        <f t="shared" si="39"/>
        <v/>
      </c>
      <c r="AS80" s="70" t="str">
        <f t="shared" si="39"/>
        <v/>
      </c>
      <c r="AT80" s="70" t="str">
        <f t="shared" si="39"/>
        <v/>
      </c>
      <c r="AU80" s="70" t="str">
        <f t="shared" si="39"/>
        <v/>
      </c>
      <c r="AV80" s="70" t="str">
        <f t="shared" si="39"/>
        <v/>
      </c>
      <c r="AW80" s="70" t="str">
        <f t="shared" si="39"/>
        <v/>
      </c>
      <c r="AX80" s="70" t="str">
        <f t="shared" si="39"/>
        <v/>
      </c>
      <c r="AY80" s="70" t="str">
        <f t="shared" si="39"/>
        <v/>
      </c>
      <c r="AZ80" s="70" t="str">
        <f t="shared" si="39"/>
        <v/>
      </c>
      <c r="BA80" s="70" t="str">
        <f t="shared" si="39"/>
        <v/>
      </c>
      <c r="BB80" s="70" t="str">
        <f t="shared" si="39"/>
        <v/>
      </c>
      <c r="BC80" s="70" t="str">
        <f t="shared" si="39"/>
        <v/>
      </c>
      <c r="BD80" s="70" t="str">
        <f t="shared" si="39"/>
        <v/>
      </c>
      <c r="BE80" s="70" t="str">
        <f t="shared" si="39"/>
        <v/>
      </c>
      <c r="BF80" s="70" t="str">
        <f t="shared" si="39"/>
        <v/>
      </c>
      <c r="BG80" s="70" t="str">
        <f t="shared" si="39"/>
        <v/>
      </c>
      <c r="BH80" s="70" t="str">
        <f t="shared" si="39"/>
        <v/>
      </c>
      <c r="BI80" s="70" t="str">
        <f t="shared" si="39"/>
        <v/>
      </c>
      <c r="BJ80" s="70" t="str">
        <f t="shared" si="39"/>
        <v/>
      </c>
      <c r="BK80" s="70" t="str">
        <f t="shared" si="39"/>
        <v/>
      </c>
      <c r="BL80" s="70" t="str">
        <f t="shared" si="39"/>
        <v/>
      </c>
      <c r="BM80" s="70" t="str">
        <f t="shared" si="39"/>
        <v/>
      </c>
      <c r="BN80" s="70" t="str">
        <f t="shared" si="39"/>
        <v/>
      </c>
      <c r="BO80" s="70" t="str">
        <f t="shared" si="39"/>
        <v/>
      </c>
      <c r="BP80" s="70" t="str">
        <f t="shared" si="39"/>
        <v/>
      </c>
      <c r="BQ80" s="70" t="str">
        <f t="shared" si="39"/>
        <v/>
      </c>
      <c r="BR80" s="70" t="str">
        <f t="shared" si="39"/>
        <v/>
      </c>
      <c r="BS80" s="70" t="str">
        <f t="shared" si="39"/>
        <v/>
      </c>
      <c r="BT80" s="70" t="str">
        <f t="shared" ref="BT80:EE80" si="40">IF(BT79="PAID OFF","",BS80+1)</f>
        <v/>
      </c>
      <c r="BU80" s="70" t="str">
        <f t="shared" si="40"/>
        <v/>
      </c>
      <c r="BV80" s="70" t="str">
        <f t="shared" si="40"/>
        <v/>
      </c>
      <c r="BW80" s="70" t="str">
        <f t="shared" si="40"/>
        <v/>
      </c>
      <c r="BX80" s="70" t="str">
        <f t="shared" si="40"/>
        <v/>
      </c>
      <c r="BY80" s="70" t="str">
        <f t="shared" si="40"/>
        <v/>
      </c>
      <c r="BZ80" s="70" t="str">
        <f t="shared" si="40"/>
        <v/>
      </c>
      <c r="CA80" s="70" t="str">
        <f t="shared" si="40"/>
        <v/>
      </c>
      <c r="CB80" s="70" t="str">
        <f t="shared" si="40"/>
        <v/>
      </c>
      <c r="CC80" s="70" t="str">
        <f t="shared" si="40"/>
        <v/>
      </c>
      <c r="CD80" s="70" t="str">
        <f t="shared" si="40"/>
        <v/>
      </c>
      <c r="CE80" s="70" t="str">
        <f t="shared" si="40"/>
        <v/>
      </c>
      <c r="CF80" s="70" t="str">
        <f t="shared" si="40"/>
        <v/>
      </c>
      <c r="CG80" s="70" t="str">
        <f t="shared" si="40"/>
        <v/>
      </c>
      <c r="CH80" s="70" t="str">
        <f t="shared" si="40"/>
        <v/>
      </c>
      <c r="CI80" s="70" t="str">
        <f t="shared" si="40"/>
        <v/>
      </c>
      <c r="CJ80" s="70" t="str">
        <f t="shared" si="40"/>
        <v/>
      </c>
      <c r="CK80" s="70" t="str">
        <f t="shared" si="40"/>
        <v/>
      </c>
      <c r="CL80" s="70" t="str">
        <f t="shared" si="40"/>
        <v/>
      </c>
      <c r="CM80" s="70" t="str">
        <f t="shared" si="40"/>
        <v/>
      </c>
      <c r="CN80" s="70" t="str">
        <f t="shared" si="40"/>
        <v/>
      </c>
      <c r="CO80" s="70" t="str">
        <f t="shared" si="40"/>
        <v/>
      </c>
      <c r="CP80" s="70" t="str">
        <f t="shared" si="40"/>
        <v/>
      </c>
      <c r="CQ80" s="70" t="str">
        <f t="shared" si="40"/>
        <v/>
      </c>
      <c r="CR80" s="70" t="str">
        <f t="shared" si="40"/>
        <v/>
      </c>
      <c r="CS80" s="70" t="str">
        <f t="shared" si="40"/>
        <v/>
      </c>
      <c r="CT80" s="70" t="str">
        <f t="shared" si="40"/>
        <v/>
      </c>
      <c r="CU80" s="70" t="str">
        <f t="shared" si="40"/>
        <v/>
      </c>
      <c r="CV80" s="70" t="str">
        <f t="shared" si="40"/>
        <v/>
      </c>
      <c r="CW80" s="70" t="str">
        <f t="shared" si="40"/>
        <v/>
      </c>
      <c r="CX80" s="70" t="str">
        <f t="shared" si="40"/>
        <v/>
      </c>
      <c r="CY80" s="70" t="str">
        <f t="shared" si="40"/>
        <v/>
      </c>
      <c r="CZ80" s="70" t="str">
        <f t="shared" si="40"/>
        <v/>
      </c>
      <c r="DA80" s="70" t="str">
        <f t="shared" si="40"/>
        <v/>
      </c>
      <c r="DB80" s="70" t="str">
        <f t="shared" si="40"/>
        <v/>
      </c>
      <c r="DC80" s="70" t="str">
        <f t="shared" si="40"/>
        <v/>
      </c>
      <c r="DD80" s="70" t="str">
        <f t="shared" si="40"/>
        <v/>
      </c>
      <c r="DE80" s="70" t="str">
        <f t="shared" si="40"/>
        <v/>
      </c>
      <c r="DF80" s="70" t="str">
        <f t="shared" si="40"/>
        <v/>
      </c>
      <c r="DG80" s="70" t="str">
        <f t="shared" si="40"/>
        <v/>
      </c>
      <c r="DH80" s="70" t="str">
        <f t="shared" si="40"/>
        <v/>
      </c>
      <c r="DI80" s="70" t="str">
        <f t="shared" si="40"/>
        <v/>
      </c>
      <c r="DJ80" s="70" t="str">
        <f t="shared" si="40"/>
        <v/>
      </c>
      <c r="DK80" s="70" t="str">
        <f t="shared" si="40"/>
        <v/>
      </c>
      <c r="DL80" s="70" t="str">
        <f t="shared" si="40"/>
        <v/>
      </c>
      <c r="DM80" s="70" t="str">
        <f t="shared" si="40"/>
        <v/>
      </c>
      <c r="DN80" s="70" t="str">
        <f t="shared" si="40"/>
        <v/>
      </c>
      <c r="DO80" s="70" t="str">
        <f t="shared" si="40"/>
        <v/>
      </c>
      <c r="DP80" s="70" t="str">
        <f t="shared" si="40"/>
        <v/>
      </c>
      <c r="DQ80" s="70" t="str">
        <f t="shared" si="40"/>
        <v/>
      </c>
      <c r="DR80" s="70" t="str">
        <f t="shared" si="40"/>
        <v/>
      </c>
      <c r="DS80" s="70" t="str">
        <f t="shared" si="40"/>
        <v/>
      </c>
      <c r="DT80" s="70" t="str">
        <f t="shared" si="40"/>
        <v/>
      </c>
      <c r="DU80" s="70" t="str">
        <f t="shared" si="40"/>
        <v/>
      </c>
      <c r="DV80" s="70" t="str">
        <f t="shared" si="40"/>
        <v/>
      </c>
      <c r="DW80" s="70" t="str">
        <f t="shared" si="40"/>
        <v/>
      </c>
      <c r="DX80" s="70" t="str">
        <f t="shared" si="40"/>
        <v/>
      </c>
      <c r="DY80" s="70" t="str">
        <f t="shared" si="40"/>
        <v/>
      </c>
      <c r="DZ80" s="70" t="str">
        <f t="shared" si="40"/>
        <v/>
      </c>
      <c r="EA80" s="70" t="str">
        <f t="shared" si="40"/>
        <v/>
      </c>
      <c r="EB80" s="70" t="str">
        <f t="shared" si="40"/>
        <v/>
      </c>
      <c r="EC80" s="70" t="str">
        <f t="shared" si="40"/>
        <v/>
      </c>
      <c r="ED80" s="70" t="str">
        <f t="shared" si="40"/>
        <v/>
      </c>
      <c r="EE80" s="70" t="str">
        <f t="shared" si="40"/>
        <v/>
      </c>
      <c r="EF80" s="70" t="str">
        <f t="shared" ref="EF80:EG80" si="41">IF(EF79="PAID OFF","",EE80+1)</f>
        <v/>
      </c>
      <c r="EG80" s="70" t="str">
        <f t="shared" si="41"/>
        <v/>
      </c>
    </row>
    <row r="81" spans="1:137" x14ac:dyDescent="0.3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</row>
    <row r="82" spans="1:137" x14ac:dyDescent="0.35">
      <c r="A82" s="71"/>
      <c r="B82" s="71"/>
      <c r="C82" s="71"/>
      <c r="D82" s="85">
        <f>A71</f>
        <v>0</v>
      </c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</row>
    <row r="83" spans="1:137" x14ac:dyDescent="0.35">
      <c r="A83" s="71"/>
      <c r="B83" s="71"/>
      <c r="C83" s="71"/>
      <c r="D83" s="71" t="s">
        <v>60</v>
      </c>
      <c r="E83" s="84">
        <f>E13</f>
        <v>0</v>
      </c>
      <c r="F83" s="84">
        <f t="shared" ref="F83:AK83" si="42">E86</f>
        <v>0</v>
      </c>
      <c r="G83" s="84">
        <f t="shared" si="42"/>
        <v>0</v>
      </c>
      <c r="H83" s="84">
        <f t="shared" si="42"/>
        <v>0</v>
      </c>
      <c r="I83" s="84">
        <f t="shared" si="42"/>
        <v>0</v>
      </c>
      <c r="J83" s="84">
        <f t="shared" si="42"/>
        <v>0</v>
      </c>
      <c r="K83" s="84">
        <f t="shared" si="42"/>
        <v>0</v>
      </c>
      <c r="L83" s="84">
        <f t="shared" si="42"/>
        <v>0</v>
      </c>
      <c r="M83" s="84">
        <f t="shared" si="42"/>
        <v>0</v>
      </c>
      <c r="N83" s="84">
        <f t="shared" si="42"/>
        <v>0</v>
      </c>
      <c r="O83" s="84">
        <f t="shared" si="42"/>
        <v>0</v>
      </c>
      <c r="P83" s="84">
        <f t="shared" si="42"/>
        <v>0</v>
      </c>
      <c r="Q83" s="84">
        <f t="shared" si="42"/>
        <v>0</v>
      </c>
      <c r="R83" s="84">
        <f t="shared" si="42"/>
        <v>0</v>
      </c>
      <c r="S83" s="84">
        <f t="shared" si="42"/>
        <v>0</v>
      </c>
      <c r="T83" s="84">
        <f t="shared" si="42"/>
        <v>0</v>
      </c>
      <c r="U83" s="84">
        <f t="shared" si="42"/>
        <v>0</v>
      </c>
      <c r="V83" s="84">
        <f t="shared" si="42"/>
        <v>0</v>
      </c>
      <c r="W83" s="84">
        <f t="shared" si="42"/>
        <v>0</v>
      </c>
      <c r="X83" s="84">
        <f t="shared" si="42"/>
        <v>0</v>
      </c>
      <c r="Y83" s="84">
        <f t="shared" si="42"/>
        <v>0</v>
      </c>
      <c r="Z83" s="84">
        <f t="shared" si="42"/>
        <v>0</v>
      </c>
      <c r="AA83" s="84">
        <f t="shared" si="42"/>
        <v>0</v>
      </c>
      <c r="AB83" s="84">
        <f t="shared" si="42"/>
        <v>0</v>
      </c>
      <c r="AC83" s="84">
        <f t="shared" si="42"/>
        <v>0</v>
      </c>
      <c r="AD83" s="84">
        <f t="shared" si="42"/>
        <v>0</v>
      </c>
      <c r="AE83" s="84">
        <f t="shared" si="42"/>
        <v>0</v>
      </c>
      <c r="AF83" s="84">
        <f t="shared" si="42"/>
        <v>0</v>
      </c>
      <c r="AG83" s="84">
        <f t="shared" si="42"/>
        <v>0</v>
      </c>
      <c r="AH83" s="84">
        <f t="shared" si="42"/>
        <v>0</v>
      </c>
      <c r="AI83" s="84">
        <f t="shared" si="42"/>
        <v>0</v>
      </c>
      <c r="AJ83" s="84">
        <f t="shared" si="42"/>
        <v>0</v>
      </c>
      <c r="AK83" s="84">
        <f t="shared" si="42"/>
        <v>0</v>
      </c>
      <c r="AL83" s="84">
        <f t="shared" ref="AL83:BQ83" si="43">AK86</f>
        <v>0</v>
      </c>
      <c r="AM83" s="84">
        <f t="shared" si="43"/>
        <v>0</v>
      </c>
      <c r="AN83" s="84">
        <f t="shared" si="43"/>
        <v>0</v>
      </c>
      <c r="AO83" s="84">
        <f t="shared" si="43"/>
        <v>0</v>
      </c>
      <c r="AP83" s="84">
        <f t="shared" si="43"/>
        <v>0</v>
      </c>
      <c r="AQ83" s="84">
        <f t="shared" si="43"/>
        <v>0</v>
      </c>
      <c r="AR83" s="84">
        <f t="shared" si="43"/>
        <v>0</v>
      </c>
      <c r="AS83" s="84">
        <f t="shared" si="43"/>
        <v>0</v>
      </c>
      <c r="AT83" s="84">
        <f t="shared" si="43"/>
        <v>0</v>
      </c>
      <c r="AU83" s="84">
        <f t="shared" si="43"/>
        <v>0</v>
      </c>
      <c r="AV83" s="84">
        <f t="shared" si="43"/>
        <v>0</v>
      </c>
      <c r="AW83" s="84">
        <f t="shared" si="43"/>
        <v>0</v>
      </c>
      <c r="AX83" s="84">
        <f t="shared" si="43"/>
        <v>0</v>
      </c>
      <c r="AY83" s="84">
        <f t="shared" si="43"/>
        <v>0</v>
      </c>
      <c r="AZ83" s="84">
        <f t="shared" si="43"/>
        <v>0</v>
      </c>
      <c r="BA83" s="84">
        <f t="shared" si="43"/>
        <v>0</v>
      </c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3"/>
        <v>0</v>
      </c>
      <c r="BG83" s="84">
        <f t="shared" si="43"/>
        <v>0</v>
      </c>
      <c r="BH83" s="84">
        <f t="shared" si="43"/>
        <v>0</v>
      </c>
      <c r="BI83" s="84">
        <f t="shared" si="43"/>
        <v>0</v>
      </c>
      <c r="BJ83" s="84">
        <f t="shared" si="43"/>
        <v>0</v>
      </c>
      <c r="BK83" s="84">
        <f t="shared" si="43"/>
        <v>0</v>
      </c>
      <c r="BL83" s="84">
        <f t="shared" si="43"/>
        <v>0</v>
      </c>
      <c r="BM83" s="84">
        <f t="shared" si="43"/>
        <v>0</v>
      </c>
      <c r="BN83" s="84">
        <f t="shared" si="43"/>
        <v>0</v>
      </c>
      <c r="BO83" s="84">
        <f t="shared" si="43"/>
        <v>0</v>
      </c>
      <c r="BP83" s="84">
        <f t="shared" si="43"/>
        <v>0</v>
      </c>
      <c r="BQ83" s="84">
        <f t="shared" si="43"/>
        <v>0</v>
      </c>
      <c r="BR83" s="84">
        <f t="shared" ref="BR83:CW83" si="44">BQ86</f>
        <v>0</v>
      </c>
      <c r="BS83" s="84">
        <f t="shared" si="44"/>
        <v>0</v>
      </c>
      <c r="BT83" s="84">
        <f t="shared" si="44"/>
        <v>0</v>
      </c>
      <c r="BU83" s="84">
        <f t="shared" si="44"/>
        <v>0</v>
      </c>
      <c r="BV83" s="84">
        <f t="shared" si="44"/>
        <v>0</v>
      </c>
      <c r="BW83" s="84">
        <f t="shared" si="44"/>
        <v>0</v>
      </c>
      <c r="BX83" s="84">
        <f t="shared" si="44"/>
        <v>0</v>
      </c>
      <c r="BY83" s="84">
        <f t="shared" si="44"/>
        <v>0</v>
      </c>
      <c r="BZ83" s="84">
        <f t="shared" si="44"/>
        <v>0</v>
      </c>
      <c r="CA83" s="84">
        <f t="shared" si="44"/>
        <v>0</v>
      </c>
      <c r="CB83" s="84">
        <f t="shared" si="44"/>
        <v>0</v>
      </c>
      <c r="CC83" s="84">
        <f t="shared" si="44"/>
        <v>0</v>
      </c>
      <c r="CD83" s="84">
        <f t="shared" si="44"/>
        <v>0</v>
      </c>
      <c r="CE83" s="84">
        <f t="shared" si="44"/>
        <v>0</v>
      </c>
      <c r="CF83" s="84">
        <f t="shared" si="44"/>
        <v>0</v>
      </c>
      <c r="CG83" s="84">
        <f t="shared" si="44"/>
        <v>0</v>
      </c>
      <c r="CH83" s="84">
        <f t="shared" si="44"/>
        <v>0</v>
      </c>
      <c r="CI83" s="84">
        <f t="shared" si="44"/>
        <v>0</v>
      </c>
      <c r="CJ83" s="84">
        <f t="shared" si="44"/>
        <v>0</v>
      </c>
      <c r="CK83" s="84">
        <f t="shared" si="44"/>
        <v>0</v>
      </c>
      <c r="CL83" s="84">
        <f t="shared" si="44"/>
        <v>0</v>
      </c>
      <c r="CM83" s="84">
        <f t="shared" si="44"/>
        <v>0</v>
      </c>
      <c r="CN83" s="84">
        <f t="shared" si="44"/>
        <v>0</v>
      </c>
      <c r="CO83" s="84">
        <f t="shared" si="44"/>
        <v>0</v>
      </c>
      <c r="CP83" s="84">
        <f t="shared" si="44"/>
        <v>0</v>
      </c>
      <c r="CQ83" s="84">
        <f t="shared" si="44"/>
        <v>0</v>
      </c>
      <c r="CR83" s="84">
        <f t="shared" si="44"/>
        <v>0</v>
      </c>
      <c r="CS83" s="84">
        <f t="shared" si="44"/>
        <v>0</v>
      </c>
      <c r="CT83" s="84">
        <f t="shared" si="44"/>
        <v>0</v>
      </c>
      <c r="CU83" s="84">
        <f t="shared" si="44"/>
        <v>0</v>
      </c>
      <c r="CV83" s="84">
        <f t="shared" si="44"/>
        <v>0</v>
      </c>
      <c r="CW83" s="84">
        <f t="shared" si="44"/>
        <v>0</v>
      </c>
      <c r="CX83" s="84">
        <f t="shared" ref="CX83:EG83" si="45">CW86</f>
        <v>0</v>
      </c>
      <c r="CY83" s="84">
        <f t="shared" si="45"/>
        <v>0</v>
      </c>
      <c r="CZ83" s="84">
        <f t="shared" si="45"/>
        <v>0</v>
      </c>
      <c r="DA83" s="84">
        <f t="shared" si="45"/>
        <v>0</v>
      </c>
      <c r="DB83" s="84">
        <f t="shared" si="45"/>
        <v>0</v>
      </c>
      <c r="DC83" s="84">
        <f t="shared" si="45"/>
        <v>0</v>
      </c>
      <c r="DD83" s="84">
        <f t="shared" si="45"/>
        <v>0</v>
      </c>
      <c r="DE83" s="84">
        <f t="shared" si="45"/>
        <v>0</v>
      </c>
      <c r="DF83" s="84">
        <f t="shared" si="45"/>
        <v>0</v>
      </c>
      <c r="DG83" s="84">
        <f t="shared" si="45"/>
        <v>0</v>
      </c>
      <c r="DH83" s="84">
        <f t="shared" si="45"/>
        <v>0</v>
      </c>
      <c r="DI83" s="84">
        <f t="shared" si="45"/>
        <v>0</v>
      </c>
      <c r="DJ83" s="84">
        <f t="shared" si="45"/>
        <v>0</v>
      </c>
      <c r="DK83" s="84">
        <f t="shared" si="45"/>
        <v>0</v>
      </c>
      <c r="DL83" s="84">
        <f t="shared" si="45"/>
        <v>0</v>
      </c>
      <c r="DM83" s="84">
        <f t="shared" si="45"/>
        <v>0</v>
      </c>
      <c r="DN83" s="84">
        <f t="shared" si="45"/>
        <v>0</v>
      </c>
      <c r="DO83" s="84">
        <f t="shared" si="45"/>
        <v>0</v>
      </c>
      <c r="DP83" s="84">
        <f t="shared" si="45"/>
        <v>0</v>
      </c>
      <c r="DQ83" s="84">
        <f t="shared" si="45"/>
        <v>0</v>
      </c>
      <c r="DR83" s="84">
        <f t="shared" si="45"/>
        <v>0</v>
      </c>
      <c r="DS83" s="84">
        <f t="shared" si="45"/>
        <v>0</v>
      </c>
      <c r="DT83" s="84">
        <f t="shared" si="45"/>
        <v>0</v>
      </c>
      <c r="DU83" s="84">
        <f t="shared" si="45"/>
        <v>0</v>
      </c>
      <c r="DV83" s="84">
        <f t="shared" si="45"/>
        <v>0</v>
      </c>
      <c r="DW83" s="84">
        <f t="shared" si="45"/>
        <v>0</v>
      </c>
      <c r="DX83" s="84">
        <f t="shared" si="45"/>
        <v>0</v>
      </c>
      <c r="DY83" s="84">
        <f t="shared" si="45"/>
        <v>0</v>
      </c>
      <c r="DZ83" s="84">
        <f t="shared" si="45"/>
        <v>0</v>
      </c>
      <c r="EA83" s="84">
        <f t="shared" si="45"/>
        <v>0</v>
      </c>
      <c r="EB83" s="84">
        <f t="shared" si="45"/>
        <v>0</v>
      </c>
      <c r="EC83" s="84">
        <f t="shared" si="45"/>
        <v>0</v>
      </c>
      <c r="ED83" s="84">
        <f t="shared" si="45"/>
        <v>0</v>
      </c>
      <c r="EE83" s="84">
        <f t="shared" si="45"/>
        <v>0</v>
      </c>
      <c r="EF83" s="84">
        <f t="shared" si="45"/>
        <v>0</v>
      </c>
      <c r="EG83" s="84">
        <f t="shared" si="45"/>
        <v>0</v>
      </c>
    </row>
    <row r="84" spans="1:137" x14ac:dyDescent="0.35">
      <c r="A84" s="71"/>
      <c r="B84" s="71"/>
      <c r="C84" s="71"/>
      <c r="D84" s="71" t="s">
        <v>62</v>
      </c>
      <c r="E84" s="84">
        <f t="shared" ref="E84:AJ84" si="46">E83*($F$13/12)</f>
        <v>0</v>
      </c>
      <c r="F84" s="84">
        <f t="shared" si="46"/>
        <v>0</v>
      </c>
      <c r="G84" s="84">
        <f t="shared" si="46"/>
        <v>0</v>
      </c>
      <c r="H84" s="84">
        <f t="shared" si="46"/>
        <v>0</v>
      </c>
      <c r="I84" s="84">
        <f t="shared" si="46"/>
        <v>0</v>
      </c>
      <c r="J84" s="84">
        <f t="shared" si="46"/>
        <v>0</v>
      </c>
      <c r="K84" s="84">
        <f t="shared" si="46"/>
        <v>0</v>
      </c>
      <c r="L84" s="84">
        <f t="shared" si="46"/>
        <v>0</v>
      </c>
      <c r="M84" s="84">
        <f t="shared" si="46"/>
        <v>0</v>
      </c>
      <c r="N84" s="84">
        <f t="shared" si="46"/>
        <v>0</v>
      </c>
      <c r="O84" s="84">
        <f t="shared" si="46"/>
        <v>0</v>
      </c>
      <c r="P84" s="84">
        <f t="shared" si="46"/>
        <v>0</v>
      </c>
      <c r="Q84" s="84">
        <f t="shared" si="46"/>
        <v>0</v>
      </c>
      <c r="R84" s="84">
        <f t="shared" si="46"/>
        <v>0</v>
      </c>
      <c r="S84" s="84">
        <f t="shared" si="46"/>
        <v>0</v>
      </c>
      <c r="T84" s="84">
        <f t="shared" si="46"/>
        <v>0</v>
      </c>
      <c r="U84" s="84">
        <f t="shared" si="46"/>
        <v>0</v>
      </c>
      <c r="V84" s="84">
        <f t="shared" si="46"/>
        <v>0</v>
      </c>
      <c r="W84" s="84">
        <f t="shared" si="46"/>
        <v>0</v>
      </c>
      <c r="X84" s="84">
        <f t="shared" si="46"/>
        <v>0</v>
      </c>
      <c r="Y84" s="84">
        <f t="shared" si="46"/>
        <v>0</v>
      </c>
      <c r="Z84" s="84">
        <f t="shared" si="46"/>
        <v>0</v>
      </c>
      <c r="AA84" s="84">
        <f t="shared" si="46"/>
        <v>0</v>
      </c>
      <c r="AB84" s="84">
        <f t="shared" si="46"/>
        <v>0</v>
      </c>
      <c r="AC84" s="84">
        <f t="shared" si="46"/>
        <v>0</v>
      </c>
      <c r="AD84" s="84">
        <f t="shared" si="46"/>
        <v>0</v>
      </c>
      <c r="AE84" s="84">
        <f t="shared" si="46"/>
        <v>0</v>
      </c>
      <c r="AF84" s="84">
        <f t="shared" si="46"/>
        <v>0</v>
      </c>
      <c r="AG84" s="84">
        <f t="shared" si="46"/>
        <v>0</v>
      </c>
      <c r="AH84" s="84">
        <f t="shared" si="46"/>
        <v>0</v>
      </c>
      <c r="AI84" s="84">
        <f t="shared" si="46"/>
        <v>0</v>
      </c>
      <c r="AJ84" s="84">
        <f t="shared" si="46"/>
        <v>0</v>
      </c>
      <c r="AK84" s="84">
        <f t="shared" ref="AK84:BP84" si="47">AK83*($F$13/12)</f>
        <v>0</v>
      </c>
      <c r="AL84" s="84">
        <f t="shared" si="47"/>
        <v>0</v>
      </c>
      <c r="AM84" s="84">
        <f t="shared" si="47"/>
        <v>0</v>
      </c>
      <c r="AN84" s="84">
        <f t="shared" si="47"/>
        <v>0</v>
      </c>
      <c r="AO84" s="84">
        <f t="shared" si="47"/>
        <v>0</v>
      </c>
      <c r="AP84" s="84">
        <f t="shared" si="47"/>
        <v>0</v>
      </c>
      <c r="AQ84" s="84">
        <f t="shared" si="47"/>
        <v>0</v>
      </c>
      <c r="AR84" s="84">
        <f t="shared" si="47"/>
        <v>0</v>
      </c>
      <c r="AS84" s="84">
        <f t="shared" si="47"/>
        <v>0</v>
      </c>
      <c r="AT84" s="84">
        <f t="shared" si="47"/>
        <v>0</v>
      </c>
      <c r="AU84" s="84">
        <f t="shared" si="47"/>
        <v>0</v>
      </c>
      <c r="AV84" s="84">
        <f t="shared" si="47"/>
        <v>0</v>
      </c>
      <c r="AW84" s="84">
        <f t="shared" si="47"/>
        <v>0</v>
      </c>
      <c r="AX84" s="84">
        <f t="shared" si="47"/>
        <v>0</v>
      </c>
      <c r="AY84" s="84">
        <f t="shared" si="47"/>
        <v>0</v>
      </c>
      <c r="AZ84" s="84">
        <f t="shared" si="47"/>
        <v>0</v>
      </c>
      <c r="BA84" s="84">
        <f t="shared" si="47"/>
        <v>0</v>
      </c>
      <c r="BB84" s="84">
        <f t="shared" si="47"/>
        <v>0</v>
      </c>
      <c r="BC84" s="84">
        <f t="shared" si="47"/>
        <v>0</v>
      </c>
      <c r="BD84" s="84">
        <f t="shared" si="47"/>
        <v>0</v>
      </c>
      <c r="BE84" s="84">
        <f t="shared" si="47"/>
        <v>0</v>
      </c>
      <c r="BF84" s="84">
        <f t="shared" si="47"/>
        <v>0</v>
      </c>
      <c r="BG84" s="84">
        <f t="shared" si="47"/>
        <v>0</v>
      </c>
      <c r="BH84" s="84">
        <f t="shared" si="47"/>
        <v>0</v>
      </c>
      <c r="BI84" s="84">
        <f t="shared" si="47"/>
        <v>0</v>
      </c>
      <c r="BJ84" s="84">
        <f t="shared" si="47"/>
        <v>0</v>
      </c>
      <c r="BK84" s="84">
        <f t="shared" si="47"/>
        <v>0</v>
      </c>
      <c r="BL84" s="84">
        <f t="shared" si="47"/>
        <v>0</v>
      </c>
      <c r="BM84" s="84">
        <f t="shared" si="47"/>
        <v>0</v>
      </c>
      <c r="BN84" s="84">
        <f t="shared" si="47"/>
        <v>0</v>
      </c>
      <c r="BO84" s="84">
        <f t="shared" si="47"/>
        <v>0</v>
      </c>
      <c r="BP84" s="84">
        <f t="shared" si="47"/>
        <v>0</v>
      </c>
      <c r="BQ84" s="84">
        <f t="shared" ref="BQ84:CV84" si="48">BQ83*($F$13/12)</f>
        <v>0</v>
      </c>
      <c r="BR84" s="84">
        <f t="shared" si="48"/>
        <v>0</v>
      </c>
      <c r="BS84" s="84">
        <f t="shared" si="48"/>
        <v>0</v>
      </c>
      <c r="BT84" s="84">
        <f t="shared" si="48"/>
        <v>0</v>
      </c>
      <c r="BU84" s="84">
        <f t="shared" si="48"/>
        <v>0</v>
      </c>
      <c r="BV84" s="84">
        <f t="shared" si="48"/>
        <v>0</v>
      </c>
      <c r="BW84" s="84">
        <f t="shared" si="48"/>
        <v>0</v>
      </c>
      <c r="BX84" s="84">
        <f t="shared" si="48"/>
        <v>0</v>
      </c>
      <c r="BY84" s="84">
        <f t="shared" si="48"/>
        <v>0</v>
      </c>
      <c r="BZ84" s="84">
        <f t="shared" si="48"/>
        <v>0</v>
      </c>
      <c r="CA84" s="84">
        <f t="shared" si="48"/>
        <v>0</v>
      </c>
      <c r="CB84" s="84">
        <f t="shared" si="48"/>
        <v>0</v>
      </c>
      <c r="CC84" s="84">
        <f t="shared" si="48"/>
        <v>0</v>
      </c>
      <c r="CD84" s="84">
        <f t="shared" si="48"/>
        <v>0</v>
      </c>
      <c r="CE84" s="84">
        <f t="shared" si="48"/>
        <v>0</v>
      </c>
      <c r="CF84" s="84">
        <f t="shared" si="48"/>
        <v>0</v>
      </c>
      <c r="CG84" s="84">
        <f t="shared" si="48"/>
        <v>0</v>
      </c>
      <c r="CH84" s="84">
        <f t="shared" si="48"/>
        <v>0</v>
      </c>
      <c r="CI84" s="84">
        <f t="shared" si="48"/>
        <v>0</v>
      </c>
      <c r="CJ84" s="84">
        <f t="shared" si="48"/>
        <v>0</v>
      </c>
      <c r="CK84" s="84">
        <f t="shared" si="48"/>
        <v>0</v>
      </c>
      <c r="CL84" s="84">
        <f t="shared" si="48"/>
        <v>0</v>
      </c>
      <c r="CM84" s="84">
        <f t="shared" si="48"/>
        <v>0</v>
      </c>
      <c r="CN84" s="84">
        <f t="shared" si="48"/>
        <v>0</v>
      </c>
      <c r="CO84" s="84">
        <f t="shared" si="48"/>
        <v>0</v>
      </c>
      <c r="CP84" s="84">
        <f t="shared" si="48"/>
        <v>0</v>
      </c>
      <c r="CQ84" s="84">
        <f t="shared" si="48"/>
        <v>0</v>
      </c>
      <c r="CR84" s="84">
        <f t="shared" si="48"/>
        <v>0</v>
      </c>
      <c r="CS84" s="84">
        <f t="shared" si="48"/>
        <v>0</v>
      </c>
      <c r="CT84" s="84">
        <f t="shared" si="48"/>
        <v>0</v>
      </c>
      <c r="CU84" s="84">
        <f t="shared" si="48"/>
        <v>0</v>
      </c>
      <c r="CV84" s="84">
        <f t="shared" si="48"/>
        <v>0</v>
      </c>
      <c r="CW84" s="84">
        <f t="shared" ref="CW84:EB84" si="49">CW83*($F$13/12)</f>
        <v>0</v>
      </c>
      <c r="CX84" s="84">
        <f t="shared" si="49"/>
        <v>0</v>
      </c>
      <c r="CY84" s="84">
        <f t="shared" si="49"/>
        <v>0</v>
      </c>
      <c r="CZ84" s="84">
        <f t="shared" si="49"/>
        <v>0</v>
      </c>
      <c r="DA84" s="84">
        <f t="shared" si="49"/>
        <v>0</v>
      </c>
      <c r="DB84" s="84">
        <f t="shared" si="49"/>
        <v>0</v>
      </c>
      <c r="DC84" s="84">
        <f t="shared" si="49"/>
        <v>0</v>
      </c>
      <c r="DD84" s="84">
        <f t="shared" si="49"/>
        <v>0</v>
      </c>
      <c r="DE84" s="84">
        <f t="shared" si="49"/>
        <v>0</v>
      </c>
      <c r="DF84" s="84">
        <f t="shared" si="49"/>
        <v>0</v>
      </c>
      <c r="DG84" s="84">
        <f t="shared" si="49"/>
        <v>0</v>
      </c>
      <c r="DH84" s="84">
        <f t="shared" si="49"/>
        <v>0</v>
      </c>
      <c r="DI84" s="84">
        <f t="shared" si="49"/>
        <v>0</v>
      </c>
      <c r="DJ84" s="84">
        <f t="shared" si="49"/>
        <v>0</v>
      </c>
      <c r="DK84" s="84">
        <f t="shared" si="49"/>
        <v>0</v>
      </c>
      <c r="DL84" s="84">
        <f t="shared" si="49"/>
        <v>0</v>
      </c>
      <c r="DM84" s="84">
        <f t="shared" si="49"/>
        <v>0</v>
      </c>
      <c r="DN84" s="84">
        <f t="shared" si="49"/>
        <v>0</v>
      </c>
      <c r="DO84" s="84">
        <f t="shared" si="49"/>
        <v>0</v>
      </c>
      <c r="DP84" s="84">
        <f t="shared" si="49"/>
        <v>0</v>
      </c>
      <c r="DQ84" s="84">
        <f t="shared" si="49"/>
        <v>0</v>
      </c>
      <c r="DR84" s="84">
        <f t="shared" si="49"/>
        <v>0</v>
      </c>
      <c r="DS84" s="84">
        <f t="shared" si="49"/>
        <v>0</v>
      </c>
      <c r="DT84" s="84">
        <f t="shared" si="49"/>
        <v>0</v>
      </c>
      <c r="DU84" s="84">
        <f t="shared" si="49"/>
        <v>0</v>
      </c>
      <c r="DV84" s="84">
        <f t="shared" si="49"/>
        <v>0</v>
      </c>
      <c r="DW84" s="84">
        <f t="shared" si="49"/>
        <v>0</v>
      </c>
      <c r="DX84" s="84">
        <f t="shared" si="49"/>
        <v>0</v>
      </c>
      <c r="DY84" s="84">
        <f t="shared" si="49"/>
        <v>0</v>
      </c>
      <c r="DZ84" s="84">
        <f t="shared" si="49"/>
        <v>0</v>
      </c>
      <c r="EA84" s="84">
        <f t="shared" si="49"/>
        <v>0</v>
      </c>
      <c r="EB84" s="84">
        <f t="shared" si="49"/>
        <v>0</v>
      </c>
      <c r="EC84" s="84">
        <f t="shared" ref="EC84:EG84" si="50">EC83*($F$13/12)</f>
        <v>0</v>
      </c>
      <c r="ED84" s="84">
        <f t="shared" si="50"/>
        <v>0</v>
      </c>
      <c r="EE84" s="84">
        <f t="shared" si="50"/>
        <v>0</v>
      </c>
      <c r="EF84" s="84">
        <f t="shared" si="50"/>
        <v>0</v>
      </c>
      <c r="EG84" s="84">
        <f t="shared" si="50"/>
        <v>0</v>
      </c>
    </row>
    <row r="85" spans="1:137" x14ac:dyDescent="0.35">
      <c r="A85" s="71"/>
      <c r="B85" s="71"/>
      <c r="C85" s="71"/>
      <c r="D85" s="71" t="s">
        <v>63</v>
      </c>
      <c r="E85" s="84">
        <f>$G$13</f>
        <v>0</v>
      </c>
      <c r="F85" s="84">
        <f>$G$13</f>
        <v>0</v>
      </c>
      <c r="G85" s="84">
        <f t="shared" ref="G85:BR85" si="51">$G$13</f>
        <v>0</v>
      </c>
      <c r="H85" s="84">
        <f t="shared" si="51"/>
        <v>0</v>
      </c>
      <c r="I85" s="84">
        <f t="shared" si="51"/>
        <v>0</v>
      </c>
      <c r="J85" s="84">
        <f t="shared" si="51"/>
        <v>0</v>
      </c>
      <c r="K85" s="84">
        <f t="shared" si="51"/>
        <v>0</v>
      </c>
      <c r="L85" s="84">
        <f t="shared" si="51"/>
        <v>0</v>
      </c>
      <c r="M85" s="84">
        <f t="shared" si="51"/>
        <v>0</v>
      </c>
      <c r="N85" s="84">
        <f t="shared" si="51"/>
        <v>0</v>
      </c>
      <c r="O85" s="84">
        <f t="shared" si="51"/>
        <v>0</v>
      </c>
      <c r="P85" s="84">
        <f t="shared" si="51"/>
        <v>0</v>
      </c>
      <c r="Q85" s="84">
        <f t="shared" si="51"/>
        <v>0</v>
      </c>
      <c r="R85" s="84">
        <f t="shared" si="51"/>
        <v>0</v>
      </c>
      <c r="S85" s="84">
        <f t="shared" si="51"/>
        <v>0</v>
      </c>
      <c r="T85" s="84">
        <f t="shared" si="51"/>
        <v>0</v>
      </c>
      <c r="U85" s="84">
        <f t="shared" si="51"/>
        <v>0</v>
      </c>
      <c r="V85" s="84">
        <f t="shared" si="51"/>
        <v>0</v>
      </c>
      <c r="W85" s="84">
        <f t="shared" si="51"/>
        <v>0</v>
      </c>
      <c r="X85" s="84">
        <f t="shared" si="51"/>
        <v>0</v>
      </c>
      <c r="Y85" s="84">
        <f t="shared" si="51"/>
        <v>0</v>
      </c>
      <c r="Z85" s="84">
        <f t="shared" si="51"/>
        <v>0</v>
      </c>
      <c r="AA85" s="84">
        <f t="shared" si="51"/>
        <v>0</v>
      </c>
      <c r="AB85" s="84">
        <f t="shared" si="51"/>
        <v>0</v>
      </c>
      <c r="AC85" s="84">
        <f t="shared" si="51"/>
        <v>0</v>
      </c>
      <c r="AD85" s="84">
        <f t="shared" si="51"/>
        <v>0</v>
      </c>
      <c r="AE85" s="84">
        <f t="shared" si="51"/>
        <v>0</v>
      </c>
      <c r="AF85" s="84">
        <f t="shared" si="51"/>
        <v>0</v>
      </c>
      <c r="AG85" s="84">
        <f t="shared" si="51"/>
        <v>0</v>
      </c>
      <c r="AH85" s="84">
        <f t="shared" si="51"/>
        <v>0</v>
      </c>
      <c r="AI85" s="84">
        <f t="shared" si="51"/>
        <v>0</v>
      </c>
      <c r="AJ85" s="84">
        <f t="shared" si="51"/>
        <v>0</v>
      </c>
      <c r="AK85" s="84">
        <f t="shared" si="51"/>
        <v>0</v>
      </c>
      <c r="AL85" s="84">
        <f t="shared" si="51"/>
        <v>0</v>
      </c>
      <c r="AM85" s="84">
        <f t="shared" si="51"/>
        <v>0</v>
      </c>
      <c r="AN85" s="84">
        <f t="shared" si="51"/>
        <v>0</v>
      </c>
      <c r="AO85" s="84">
        <f t="shared" si="51"/>
        <v>0</v>
      </c>
      <c r="AP85" s="84">
        <f t="shared" si="51"/>
        <v>0</v>
      </c>
      <c r="AQ85" s="84">
        <f t="shared" si="51"/>
        <v>0</v>
      </c>
      <c r="AR85" s="84">
        <f t="shared" si="51"/>
        <v>0</v>
      </c>
      <c r="AS85" s="84">
        <f t="shared" si="51"/>
        <v>0</v>
      </c>
      <c r="AT85" s="84">
        <f t="shared" si="51"/>
        <v>0</v>
      </c>
      <c r="AU85" s="84">
        <f t="shared" si="51"/>
        <v>0</v>
      </c>
      <c r="AV85" s="84">
        <f t="shared" si="51"/>
        <v>0</v>
      </c>
      <c r="AW85" s="84">
        <f t="shared" si="51"/>
        <v>0</v>
      </c>
      <c r="AX85" s="84">
        <f t="shared" si="51"/>
        <v>0</v>
      </c>
      <c r="AY85" s="84">
        <f t="shared" si="51"/>
        <v>0</v>
      </c>
      <c r="AZ85" s="84">
        <f t="shared" si="51"/>
        <v>0</v>
      </c>
      <c r="BA85" s="84">
        <f t="shared" si="51"/>
        <v>0</v>
      </c>
      <c r="BB85" s="84">
        <f t="shared" si="51"/>
        <v>0</v>
      </c>
      <c r="BC85" s="84">
        <f t="shared" si="51"/>
        <v>0</v>
      </c>
      <c r="BD85" s="84">
        <f t="shared" si="51"/>
        <v>0</v>
      </c>
      <c r="BE85" s="84">
        <f t="shared" si="51"/>
        <v>0</v>
      </c>
      <c r="BF85" s="84">
        <f t="shared" si="51"/>
        <v>0</v>
      </c>
      <c r="BG85" s="84">
        <f t="shared" si="51"/>
        <v>0</v>
      </c>
      <c r="BH85" s="84">
        <f t="shared" si="51"/>
        <v>0</v>
      </c>
      <c r="BI85" s="84">
        <f t="shared" si="51"/>
        <v>0</v>
      </c>
      <c r="BJ85" s="84">
        <f t="shared" si="51"/>
        <v>0</v>
      </c>
      <c r="BK85" s="84">
        <f t="shared" si="51"/>
        <v>0</v>
      </c>
      <c r="BL85" s="84">
        <f t="shared" si="51"/>
        <v>0</v>
      </c>
      <c r="BM85" s="84">
        <f t="shared" si="51"/>
        <v>0</v>
      </c>
      <c r="BN85" s="84">
        <f t="shared" si="51"/>
        <v>0</v>
      </c>
      <c r="BO85" s="84">
        <f t="shared" si="51"/>
        <v>0</v>
      </c>
      <c r="BP85" s="84">
        <f t="shared" si="51"/>
        <v>0</v>
      </c>
      <c r="BQ85" s="84">
        <f t="shared" si="51"/>
        <v>0</v>
      </c>
      <c r="BR85" s="84">
        <f t="shared" si="51"/>
        <v>0</v>
      </c>
      <c r="BS85" s="84">
        <f t="shared" ref="BS85:ED85" si="52">$G$13</f>
        <v>0</v>
      </c>
      <c r="BT85" s="84">
        <f t="shared" si="52"/>
        <v>0</v>
      </c>
      <c r="BU85" s="84">
        <f t="shared" si="52"/>
        <v>0</v>
      </c>
      <c r="BV85" s="84">
        <f t="shared" si="52"/>
        <v>0</v>
      </c>
      <c r="BW85" s="84">
        <f t="shared" si="52"/>
        <v>0</v>
      </c>
      <c r="BX85" s="84">
        <f t="shared" si="52"/>
        <v>0</v>
      </c>
      <c r="BY85" s="84">
        <f t="shared" si="52"/>
        <v>0</v>
      </c>
      <c r="BZ85" s="84">
        <f t="shared" si="52"/>
        <v>0</v>
      </c>
      <c r="CA85" s="84">
        <f t="shared" si="52"/>
        <v>0</v>
      </c>
      <c r="CB85" s="84">
        <f t="shared" si="52"/>
        <v>0</v>
      </c>
      <c r="CC85" s="84">
        <f t="shared" si="52"/>
        <v>0</v>
      </c>
      <c r="CD85" s="84">
        <f t="shared" si="52"/>
        <v>0</v>
      </c>
      <c r="CE85" s="84">
        <f t="shared" si="52"/>
        <v>0</v>
      </c>
      <c r="CF85" s="84">
        <f t="shared" si="52"/>
        <v>0</v>
      </c>
      <c r="CG85" s="84">
        <f t="shared" si="52"/>
        <v>0</v>
      </c>
      <c r="CH85" s="84">
        <f t="shared" si="52"/>
        <v>0</v>
      </c>
      <c r="CI85" s="84">
        <f t="shared" si="52"/>
        <v>0</v>
      </c>
      <c r="CJ85" s="84">
        <f t="shared" si="52"/>
        <v>0</v>
      </c>
      <c r="CK85" s="84">
        <f t="shared" si="52"/>
        <v>0</v>
      </c>
      <c r="CL85" s="84">
        <f t="shared" si="52"/>
        <v>0</v>
      </c>
      <c r="CM85" s="84">
        <f t="shared" si="52"/>
        <v>0</v>
      </c>
      <c r="CN85" s="84">
        <f t="shared" si="52"/>
        <v>0</v>
      </c>
      <c r="CO85" s="84">
        <f t="shared" si="52"/>
        <v>0</v>
      </c>
      <c r="CP85" s="84">
        <f t="shared" si="52"/>
        <v>0</v>
      </c>
      <c r="CQ85" s="84">
        <f t="shared" si="52"/>
        <v>0</v>
      </c>
      <c r="CR85" s="84">
        <f t="shared" si="52"/>
        <v>0</v>
      </c>
      <c r="CS85" s="84">
        <f t="shared" si="52"/>
        <v>0</v>
      </c>
      <c r="CT85" s="84">
        <f t="shared" si="52"/>
        <v>0</v>
      </c>
      <c r="CU85" s="84">
        <f t="shared" si="52"/>
        <v>0</v>
      </c>
      <c r="CV85" s="84">
        <f t="shared" si="52"/>
        <v>0</v>
      </c>
      <c r="CW85" s="84">
        <f t="shared" si="52"/>
        <v>0</v>
      </c>
      <c r="CX85" s="84">
        <f t="shared" si="52"/>
        <v>0</v>
      </c>
      <c r="CY85" s="84">
        <f t="shared" si="52"/>
        <v>0</v>
      </c>
      <c r="CZ85" s="84">
        <f t="shared" si="52"/>
        <v>0</v>
      </c>
      <c r="DA85" s="84">
        <f t="shared" si="52"/>
        <v>0</v>
      </c>
      <c r="DB85" s="84">
        <f t="shared" si="52"/>
        <v>0</v>
      </c>
      <c r="DC85" s="84">
        <f t="shared" si="52"/>
        <v>0</v>
      </c>
      <c r="DD85" s="84">
        <f t="shared" si="52"/>
        <v>0</v>
      </c>
      <c r="DE85" s="84">
        <f t="shared" si="52"/>
        <v>0</v>
      </c>
      <c r="DF85" s="84">
        <f t="shared" si="52"/>
        <v>0</v>
      </c>
      <c r="DG85" s="84">
        <f t="shared" si="52"/>
        <v>0</v>
      </c>
      <c r="DH85" s="84">
        <f t="shared" si="52"/>
        <v>0</v>
      </c>
      <c r="DI85" s="84">
        <f t="shared" si="52"/>
        <v>0</v>
      </c>
      <c r="DJ85" s="84">
        <f t="shared" si="52"/>
        <v>0</v>
      </c>
      <c r="DK85" s="84">
        <f t="shared" si="52"/>
        <v>0</v>
      </c>
      <c r="DL85" s="84">
        <f t="shared" si="52"/>
        <v>0</v>
      </c>
      <c r="DM85" s="84">
        <f t="shared" si="52"/>
        <v>0</v>
      </c>
      <c r="DN85" s="84">
        <f t="shared" si="52"/>
        <v>0</v>
      </c>
      <c r="DO85" s="84">
        <f t="shared" si="52"/>
        <v>0</v>
      </c>
      <c r="DP85" s="84">
        <f t="shared" si="52"/>
        <v>0</v>
      </c>
      <c r="DQ85" s="84">
        <f t="shared" si="52"/>
        <v>0</v>
      </c>
      <c r="DR85" s="84">
        <f t="shared" si="52"/>
        <v>0</v>
      </c>
      <c r="DS85" s="84">
        <f t="shared" si="52"/>
        <v>0</v>
      </c>
      <c r="DT85" s="84">
        <f t="shared" si="52"/>
        <v>0</v>
      </c>
      <c r="DU85" s="84">
        <f t="shared" si="52"/>
        <v>0</v>
      </c>
      <c r="DV85" s="84">
        <f t="shared" si="52"/>
        <v>0</v>
      </c>
      <c r="DW85" s="84">
        <f t="shared" si="52"/>
        <v>0</v>
      </c>
      <c r="DX85" s="84">
        <f t="shared" si="52"/>
        <v>0</v>
      </c>
      <c r="DY85" s="84">
        <f t="shared" si="52"/>
        <v>0</v>
      </c>
      <c r="DZ85" s="84">
        <f t="shared" si="52"/>
        <v>0</v>
      </c>
      <c r="EA85" s="84">
        <f t="shared" si="52"/>
        <v>0</v>
      </c>
      <c r="EB85" s="84">
        <f t="shared" si="52"/>
        <v>0</v>
      </c>
      <c r="EC85" s="84">
        <f t="shared" si="52"/>
        <v>0</v>
      </c>
      <c r="ED85" s="84">
        <f t="shared" si="52"/>
        <v>0</v>
      </c>
      <c r="EE85" s="84">
        <f t="shared" ref="EE85:EG85" si="53">$G$13</f>
        <v>0</v>
      </c>
      <c r="EF85" s="84">
        <f t="shared" si="53"/>
        <v>0</v>
      </c>
      <c r="EG85" s="84">
        <f t="shared" si="53"/>
        <v>0</v>
      </c>
    </row>
    <row r="86" spans="1:137" x14ac:dyDescent="0.35">
      <c r="A86" s="71"/>
      <c r="B86" s="71"/>
      <c r="C86" s="71"/>
      <c r="D86" s="71" t="s">
        <v>64</v>
      </c>
      <c r="E86" s="84">
        <f t="shared" ref="E86:AJ86" si="54">E83+E84-E85</f>
        <v>0</v>
      </c>
      <c r="F86" s="84">
        <f t="shared" si="54"/>
        <v>0</v>
      </c>
      <c r="G86" s="84">
        <f t="shared" si="54"/>
        <v>0</v>
      </c>
      <c r="H86" s="84">
        <f t="shared" si="54"/>
        <v>0</v>
      </c>
      <c r="I86" s="84">
        <f t="shared" si="54"/>
        <v>0</v>
      </c>
      <c r="J86" s="84">
        <f t="shared" si="54"/>
        <v>0</v>
      </c>
      <c r="K86" s="84">
        <f t="shared" si="54"/>
        <v>0</v>
      </c>
      <c r="L86" s="84">
        <f t="shared" si="54"/>
        <v>0</v>
      </c>
      <c r="M86" s="84">
        <f t="shared" si="54"/>
        <v>0</v>
      </c>
      <c r="N86" s="84">
        <f t="shared" si="54"/>
        <v>0</v>
      </c>
      <c r="O86" s="84">
        <f t="shared" si="54"/>
        <v>0</v>
      </c>
      <c r="P86" s="84">
        <f t="shared" si="54"/>
        <v>0</v>
      </c>
      <c r="Q86" s="84">
        <f t="shared" si="54"/>
        <v>0</v>
      </c>
      <c r="R86" s="84">
        <f t="shared" si="54"/>
        <v>0</v>
      </c>
      <c r="S86" s="84">
        <f t="shared" si="54"/>
        <v>0</v>
      </c>
      <c r="T86" s="84">
        <f t="shared" si="54"/>
        <v>0</v>
      </c>
      <c r="U86" s="84">
        <f t="shared" si="54"/>
        <v>0</v>
      </c>
      <c r="V86" s="84">
        <f t="shared" si="54"/>
        <v>0</v>
      </c>
      <c r="W86" s="84">
        <f t="shared" si="54"/>
        <v>0</v>
      </c>
      <c r="X86" s="84">
        <f t="shared" si="54"/>
        <v>0</v>
      </c>
      <c r="Y86" s="84">
        <f t="shared" si="54"/>
        <v>0</v>
      </c>
      <c r="Z86" s="84">
        <f t="shared" si="54"/>
        <v>0</v>
      </c>
      <c r="AA86" s="84">
        <f t="shared" si="54"/>
        <v>0</v>
      </c>
      <c r="AB86" s="84">
        <f t="shared" si="54"/>
        <v>0</v>
      </c>
      <c r="AC86" s="84">
        <f t="shared" si="54"/>
        <v>0</v>
      </c>
      <c r="AD86" s="84">
        <f t="shared" si="54"/>
        <v>0</v>
      </c>
      <c r="AE86" s="84">
        <f t="shared" si="54"/>
        <v>0</v>
      </c>
      <c r="AF86" s="84">
        <f t="shared" si="54"/>
        <v>0</v>
      </c>
      <c r="AG86" s="84">
        <f t="shared" si="54"/>
        <v>0</v>
      </c>
      <c r="AH86" s="84">
        <f t="shared" si="54"/>
        <v>0</v>
      </c>
      <c r="AI86" s="84">
        <f t="shared" si="54"/>
        <v>0</v>
      </c>
      <c r="AJ86" s="84">
        <f t="shared" si="54"/>
        <v>0</v>
      </c>
      <c r="AK86" s="84">
        <f t="shared" ref="AK86:BP86" si="55">AK83+AK84-AK85</f>
        <v>0</v>
      </c>
      <c r="AL86" s="84">
        <f t="shared" si="55"/>
        <v>0</v>
      </c>
      <c r="AM86" s="84">
        <f t="shared" si="55"/>
        <v>0</v>
      </c>
      <c r="AN86" s="84">
        <f t="shared" si="55"/>
        <v>0</v>
      </c>
      <c r="AO86" s="84">
        <f t="shared" si="55"/>
        <v>0</v>
      </c>
      <c r="AP86" s="84">
        <f t="shared" si="55"/>
        <v>0</v>
      </c>
      <c r="AQ86" s="84">
        <f t="shared" si="55"/>
        <v>0</v>
      </c>
      <c r="AR86" s="84">
        <f t="shared" si="55"/>
        <v>0</v>
      </c>
      <c r="AS86" s="84">
        <f t="shared" si="55"/>
        <v>0</v>
      </c>
      <c r="AT86" s="84">
        <f t="shared" si="55"/>
        <v>0</v>
      </c>
      <c r="AU86" s="84">
        <f t="shared" si="55"/>
        <v>0</v>
      </c>
      <c r="AV86" s="84">
        <f t="shared" si="55"/>
        <v>0</v>
      </c>
      <c r="AW86" s="84">
        <f t="shared" si="55"/>
        <v>0</v>
      </c>
      <c r="AX86" s="84">
        <f t="shared" si="55"/>
        <v>0</v>
      </c>
      <c r="AY86" s="84">
        <f t="shared" si="55"/>
        <v>0</v>
      </c>
      <c r="AZ86" s="84">
        <f t="shared" si="55"/>
        <v>0</v>
      </c>
      <c r="BA86" s="84">
        <f t="shared" si="55"/>
        <v>0</v>
      </c>
      <c r="BB86" s="84">
        <f t="shared" si="55"/>
        <v>0</v>
      </c>
      <c r="BC86" s="84">
        <f t="shared" si="55"/>
        <v>0</v>
      </c>
      <c r="BD86" s="84">
        <f t="shared" si="55"/>
        <v>0</v>
      </c>
      <c r="BE86" s="84">
        <f t="shared" si="55"/>
        <v>0</v>
      </c>
      <c r="BF86" s="84">
        <f t="shared" si="55"/>
        <v>0</v>
      </c>
      <c r="BG86" s="84">
        <f t="shared" si="55"/>
        <v>0</v>
      </c>
      <c r="BH86" s="84">
        <f t="shared" si="55"/>
        <v>0</v>
      </c>
      <c r="BI86" s="84">
        <f t="shared" si="55"/>
        <v>0</v>
      </c>
      <c r="BJ86" s="84">
        <f t="shared" si="55"/>
        <v>0</v>
      </c>
      <c r="BK86" s="84">
        <f t="shared" si="55"/>
        <v>0</v>
      </c>
      <c r="BL86" s="84">
        <f t="shared" si="55"/>
        <v>0</v>
      </c>
      <c r="BM86" s="84">
        <f t="shared" si="55"/>
        <v>0</v>
      </c>
      <c r="BN86" s="84">
        <f t="shared" si="55"/>
        <v>0</v>
      </c>
      <c r="BO86" s="84">
        <f t="shared" si="55"/>
        <v>0</v>
      </c>
      <c r="BP86" s="84">
        <f t="shared" si="55"/>
        <v>0</v>
      </c>
      <c r="BQ86" s="84">
        <f t="shared" ref="BQ86:CV86" si="56">BQ83+BQ84-BQ85</f>
        <v>0</v>
      </c>
      <c r="BR86" s="84">
        <f t="shared" si="56"/>
        <v>0</v>
      </c>
      <c r="BS86" s="84">
        <f t="shared" si="56"/>
        <v>0</v>
      </c>
      <c r="BT86" s="84">
        <f t="shared" si="56"/>
        <v>0</v>
      </c>
      <c r="BU86" s="84">
        <f t="shared" si="56"/>
        <v>0</v>
      </c>
      <c r="BV86" s="84">
        <f t="shared" si="56"/>
        <v>0</v>
      </c>
      <c r="BW86" s="84">
        <f t="shared" si="56"/>
        <v>0</v>
      </c>
      <c r="BX86" s="84">
        <f t="shared" si="56"/>
        <v>0</v>
      </c>
      <c r="BY86" s="84">
        <f t="shared" si="56"/>
        <v>0</v>
      </c>
      <c r="BZ86" s="84">
        <f t="shared" si="56"/>
        <v>0</v>
      </c>
      <c r="CA86" s="84">
        <f t="shared" si="56"/>
        <v>0</v>
      </c>
      <c r="CB86" s="84">
        <f t="shared" si="56"/>
        <v>0</v>
      </c>
      <c r="CC86" s="84">
        <f t="shared" si="56"/>
        <v>0</v>
      </c>
      <c r="CD86" s="84">
        <f t="shared" si="56"/>
        <v>0</v>
      </c>
      <c r="CE86" s="84">
        <f t="shared" si="56"/>
        <v>0</v>
      </c>
      <c r="CF86" s="84">
        <f t="shared" si="56"/>
        <v>0</v>
      </c>
      <c r="CG86" s="84">
        <f t="shared" si="56"/>
        <v>0</v>
      </c>
      <c r="CH86" s="84">
        <f t="shared" si="56"/>
        <v>0</v>
      </c>
      <c r="CI86" s="84">
        <f t="shared" si="56"/>
        <v>0</v>
      </c>
      <c r="CJ86" s="84">
        <f t="shared" si="56"/>
        <v>0</v>
      </c>
      <c r="CK86" s="84">
        <f t="shared" si="56"/>
        <v>0</v>
      </c>
      <c r="CL86" s="84">
        <f t="shared" si="56"/>
        <v>0</v>
      </c>
      <c r="CM86" s="84">
        <f t="shared" si="56"/>
        <v>0</v>
      </c>
      <c r="CN86" s="84">
        <f t="shared" si="56"/>
        <v>0</v>
      </c>
      <c r="CO86" s="84">
        <f t="shared" si="56"/>
        <v>0</v>
      </c>
      <c r="CP86" s="84">
        <f t="shared" si="56"/>
        <v>0</v>
      </c>
      <c r="CQ86" s="84">
        <f t="shared" si="56"/>
        <v>0</v>
      </c>
      <c r="CR86" s="84">
        <f t="shared" si="56"/>
        <v>0</v>
      </c>
      <c r="CS86" s="84">
        <f t="shared" si="56"/>
        <v>0</v>
      </c>
      <c r="CT86" s="84">
        <f t="shared" si="56"/>
        <v>0</v>
      </c>
      <c r="CU86" s="84">
        <f t="shared" si="56"/>
        <v>0</v>
      </c>
      <c r="CV86" s="84">
        <f t="shared" si="56"/>
        <v>0</v>
      </c>
      <c r="CW86" s="84">
        <f t="shared" ref="CW86:EB86" si="57">CW83+CW84-CW85</f>
        <v>0</v>
      </c>
      <c r="CX86" s="84">
        <f t="shared" si="57"/>
        <v>0</v>
      </c>
      <c r="CY86" s="84">
        <f t="shared" si="57"/>
        <v>0</v>
      </c>
      <c r="CZ86" s="84">
        <f t="shared" si="57"/>
        <v>0</v>
      </c>
      <c r="DA86" s="84">
        <f t="shared" si="57"/>
        <v>0</v>
      </c>
      <c r="DB86" s="84">
        <f t="shared" si="57"/>
        <v>0</v>
      </c>
      <c r="DC86" s="84">
        <f t="shared" si="57"/>
        <v>0</v>
      </c>
      <c r="DD86" s="84">
        <f t="shared" si="57"/>
        <v>0</v>
      </c>
      <c r="DE86" s="84">
        <f t="shared" si="57"/>
        <v>0</v>
      </c>
      <c r="DF86" s="84">
        <f t="shared" si="57"/>
        <v>0</v>
      </c>
      <c r="DG86" s="84">
        <f t="shared" si="57"/>
        <v>0</v>
      </c>
      <c r="DH86" s="84">
        <f t="shared" si="57"/>
        <v>0</v>
      </c>
      <c r="DI86" s="84">
        <f t="shared" si="57"/>
        <v>0</v>
      </c>
      <c r="DJ86" s="84">
        <f t="shared" si="57"/>
        <v>0</v>
      </c>
      <c r="DK86" s="84">
        <f t="shared" si="57"/>
        <v>0</v>
      </c>
      <c r="DL86" s="84">
        <f t="shared" si="57"/>
        <v>0</v>
      </c>
      <c r="DM86" s="84">
        <f t="shared" si="57"/>
        <v>0</v>
      </c>
      <c r="DN86" s="84">
        <f t="shared" si="57"/>
        <v>0</v>
      </c>
      <c r="DO86" s="84">
        <f t="shared" si="57"/>
        <v>0</v>
      </c>
      <c r="DP86" s="84">
        <f t="shared" si="57"/>
        <v>0</v>
      </c>
      <c r="DQ86" s="84">
        <f t="shared" si="57"/>
        <v>0</v>
      </c>
      <c r="DR86" s="84">
        <f t="shared" si="57"/>
        <v>0</v>
      </c>
      <c r="DS86" s="84">
        <f t="shared" si="57"/>
        <v>0</v>
      </c>
      <c r="DT86" s="84">
        <f t="shared" si="57"/>
        <v>0</v>
      </c>
      <c r="DU86" s="84">
        <f t="shared" si="57"/>
        <v>0</v>
      </c>
      <c r="DV86" s="84">
        <f t="shared" si="57"/>
        <v>0</v>
      </c>
      <c r="DW86" s="84">
        <f t="shared" si="57"/>
        <v>0</v>
      </c>
      <c r="DX86" s="84">
        <f t="shared" si="57"/>
        <v>0</v>
      </c>
      <c r="DY86" s="84">
        <f t="shared" si="57"/>
        <v>0</v>
      </c>
      <c r="DZ86" s="84">
        <f t="shared" si="57"/>
        <v>0</v>
      </c>
      <c r="EA86" s="84">
        <f t="shared" si="57"/>
        <v>0</v>
      </c>
      <c r="EB86" s="84">
        <f t="shared" si="57"/>
        <v>0</v>
      </c>
      <c r="EC86" s="84">
        <f t="shared" ref="EC86:EG86" si="58">EC83+EC84-EC85</f>
        <v>0</v>
      </c>
      <c r="ED86" s="84">
        <f t="shared" si="58"/>
        <v>0</v>
      </c>
      <c r="EE86" s="84">
        <f t="shared" si="58"/>
        <v>0</v>
      </c>
      <c r="EF86" s="84">
        <f t="shared" si="58"/>
        <v>0</v>
      </c>
      <c r="EG86" s="84">
        <f t="shared" si="58"/>
        <v>0</v>
      </c>
    </row>
    <row r="87" spans="1:137" x14ac:dyDescent="0.35">
      <c r="A87" s="71"/>
      <c r="B87" s="71"/>
      <c r="C87" s="71"/>
      <c r="D87" s="71"/>
      <c r="E87" s="88" t="str">
        <f>IF(E86&lt;=0,"PAID OFF","")</f>
        <v>PAID OFF</v>
      </c>
      <c r="F87" s="88" t="str">
        <f t="shared" ref="F87:BQ87" si="59">IF(F86&lt;=0,"PAID OFF","")</f>
        <v>PAID OFF</v>
      </c>
      <c r="G87" s="88" t="str">
        <f t="shared" si="59"/>
        <v>PAID OFF</v>
      </c>
      <c r="H87" s="88" t="str">
        <f t="shared" si="59"/>
        <v>PAID OFF</v>
      </c>
      <c r="I87" s="88" t="str">
        <f t="shared" si="59"/>
        <v>PAID OFF</v>
      </c>
      <c r="J87" s="88" t="str">
        <f t="shared" si="59"/>
        <v>PAID OFF</v>
      </c>
      <c r="K87" s="88" t="str">
        <f t="shared" si="59"/>
        <v>PAID OFF</v>
      </c>
      <c r="L87" s="88" t="str">
        <f t="shared" si="59"/>
        <v>PAID OFF</v>
      </c>
      <c r="M87" s="88" t="str">
        <f t="shared" si="59"/>
        <v>PAID OFF</v>
      </c>
      <c r="N87" s="88" t="str">
        <f t="shared" si="59"/>
        <v>PAID OFF</v>
      </c>
      <c r="O87" s="88" t="str">
        <f t="shared" si="59"/>
        <v>PAID OFF</v>
      </c>
      <c r="P87" s="88" t="str">
        <f t="shared" si="59"/>
        <v>PAID OFF</v>
      </c>
      <c r="Q87" s="88" t="str">
        <f t="shared" si="59"/>
        <v>PAID OFF</v>
      </c>
      <c r="R87" s="88" t="str">
        <f t="shared" si="59"/>
        <v>PAID OFF</v>
      </c>
      <c r="S87" s="88" t="str">
        <f t="shared" si="59"/>
        <v>PAID OFF</v>
      </c>
      <c r="T87" s="88" t="str">
        <f t="shared" si="59"/>
        <v>PAID OFF</v>
      </c>
      <c r="U87" s="88" t="str">
        <f t="shared" si="59"/>
        <v>PAID OFF</v>
      </c>
      <c r="V87" s="88" t="str">
        <f t="shared" si="59"/>
        <v>PAID OFF</v>
      </c>
      <c r="W87" s="88" t="str">
        <f t="shared" si="59"/>
        <v>PAID OFF</v>
      </c>
      <c r="X87" s="88" t="str">
        <f t="shared" si="59"/>
        <v>PAID OFF</v>
      </c>
      <c r="Y87" s="88" t="str">
        <f t="shared" si="59"/>
        <v>PAID OFF</v>
      </c>
      <c r="Z87" s="88" t="str">
        <f t="shared" si="59"/>
        <v>PAID OFF</v>
      </c>
      <c r="AA87" s="88" t="str">
        <f t="shared" si="59"/>
        <v>PAID OFF</v>
      </c>
      <c r="AB87" s="88" t="str">
        <f t="shared" si="59"/>
        <v>PAID OFF</v>
      </c>
      <c r="AC87" s="88" t="str">
        <f t="shared" si="59"/>
        <v>PAID OFF</v>
      </c>
      <c r="AD87" s="88" t="str">
        <f t="shared" si="59"/>
        <v>PAID OFF</v>
      </c>
      <c r="AE87" s="88" t="str">
        <f t="shared" si="59"/>
        <v>PAID OFF</v>
      </c>
      <c r="AF87" s="88" t="str">
        <f t="shared" si="59"/>
        <v>PAID OFF</v>
      </c>
      <c r="AG87" s="88" t="str">
        <f t="shared" si="59"/>
        <v>PAID OFF</v>
      </c>
      <c r="AH87" s="88" t="str">
        <f t="shared" si="59"/>
        <v>PAID OFF</v>
      </c>
      <c r="AI87" s="88" t="str">
        <f t="shared" si="59"/>
        <v>PAID OFF</v>
      </c>
      <c r="AJ87" s="88" t="str">
        <f t="shared" si="59"/>
        <v>PAID OFF</v>
      </c>
      <c r="AK87" s="88" t="str">
        <f t="shared" si="59"/>
        <v>PAID OFF</v>
      </c>
      <c r="AL87" s="88" t="str">
        <f t="shared" si="59"/>
        <v>PAID OFF</v>
      </c>
      <c r="AM87" s="88" t="str">
        <f t="shared" si="59"/>
        <v>PAID OFF</v>
      </c>
      <c r="AN87" s="88" t="str">
        <f t="shared" si="59"/>
        <v>PAID OFF</v>
      </c>
      <c r="AO87" s="88" t="str">
        <f t="shared" si="59"/>
        <v>PAID OFF</v>
      </c>
      <c r="AP87" s="88" t="str">
        <f t="shared" si="59"/>
        <v>PAID OFF</v>
      </c>
      <c r="AQ87" s="88" t="str">
        <f t="shared" si="59"/>
        <v>PAID OFF</v>
      </c>
      <c r="AR87" s="88" t="str">
        <f t="shared" si="59"/>
        <v>PAID OFF</v>
      </c>
      <c r="AS87" s="88" t="str">
        <f t="shared" si="59"/>
        <v>PAID OFF</v>
      </c>
      <c r="AT87" s="88" t="str">
        <f t="shared" si="59"/>
        <v>PAID OFF</v>
      </c>
      <c r="AU87" s="88" t="str">
        <f t="shared" si="59"/>
        <v>PAID OFF</v>
      </c>
      <c r="AV87" s="88" t="str">
        <f t="shared" si="59"/>
        <v>PAID OFF</v>
      </c>
      <c r="AW87" s="88" t="str">
        <f t="shared" si="59"/>
        <v>PAID OFF</v>
      </c>
      <c r="AX87" s="88" t="str">
        <f t="shared" si="59"/>
        <v>PAID OFF</v>
      </c>
      <c r="AY87" s="88" t="str">
        <f t="shared" si="59"/>
        <v>PAID OFF</v>
      </c>
      <c r="AZ87" s="88" t="str">
        <f t="shared" si="59"/>
        <v>PAID OFF</v>
      </c>
      <c r="BA87" s="88" t="str">
        <f t="shared" si="59"/>
        <v>PAID OFF</v>
      </c>
      <c r="BB87" s="88" t="str">
        <f t="shared" si="59"/>
        <v>PAID OFF</v>
      </c>
      <c r="BC87" s="88" t="str">
        <f t="shared" si="59"/>
        <v>PAID OFF</v>
      </c>
      <c r="BD87" s="88" t="str">
        <f t="shared" si="59"/>
        <v>PAID OFF</v>
      </c>
      <c r="BE87" s="88" t="str">
        <f t="shared" si="59"/>
        <v>PAID OFF</v>
      </c>
      <c r="BF87" s="88" t="str">
        <f t="shared" si="59"/>
        <v>PAID OFF</v>
      </c>
      <c r="BG87" s="88" t="str">
        <f t="shared" si="59"/>
        <v>PAID OFF</v>
      </c>
      <c r="BH87" s="88" t="str">
        <f t="shared" si="59"/>
        <v>PAID OFF</v>
      </c>
      <c r="BI87" s="88" t="str">
        <f t="shared" si="59"/>
        <v>PAID OFF</v>
      </c>
      <c r="BJ87" s="88" t="str">
        <f t="shared" si="59"/>
        <v>PAID OFF</v>
      </c>
      <c r="BK87" s="88" t="str">
        <f t="shared" si="59"/>
        <v>PAID OFF</v>
      </c>
      <c r="BL87" s="88" t="str">
        <f t="shared" si="59"/>
        <v>PAID OFF</v>
      </c>
      <c r="BM87" s="88" t="str">
        <f t="shared" si="59"/>
        <v>PAID OFF</v>
      </c>
      <c r="BN87" s="88" t="str">
        <f t="shared" si="59"/>
        <v>PAID OFF</v>
      </c>
      <c r="BO87" s="88" t="str">
        <f t="shared" si="59"/>
        <v>PAID OFF</v>
      </c>
      <c r="BP87" s="88" t="str">
        <f t="shared" si="59"/>
        <v>PAID OFF</v>
      </c>
      <c r="BQ87" s="88" t="str">
        <f t="shared" si="59"/>
        <v>PAID OFF</v>
      </c>
      <c r="BR87" s="88" t="str">
        <f t="shared" ref="BR87:EC87" si="60">IF(BR86&lt;=0,"PAID OFF","")</f>
        <v>PAID OFF</v>
      </c>
      <c r="BS87" s="88" t="str">
        <f t="shared" si="60"/>
        <v>PAID OFF</v>
      </c>
      <c r="BT87" s="88" t="str">
        <f t="shared" si="60"/>
        <v>PAID OFF</v>
      </c>
      <c r="BU87" s="88" t="str">
        <f t="shared" si="60"/>
        <v>PAID OFF</v>
      </c>
      <c r="BV87" s="88" t="str">
        <f t="shared" si="60"/>
        <v>PAID OFF</v>
      </c>
      <c r="BW87" s="88" t="str">
        <f t="shared" si="60"/>
        <v>PAID OFF</v>
      </c>
      <c r="BX87" s="88" t="str">
        <f t="shared" si="60"/>
        <v>PAID OFF</v>
      </c>
      <c r="BY87" s="88" t="str">
        <f t="shared" si="60"/>
        <v>PAID OFF</v>
      </c>
      <c r="BZ87" s="88" t="str">
        <f t="shared" si="60"/>
        <v>PAID OFF</v>
      </c>
      <c r="CA87" s="88" t="str">
        <f t="shared" si="60"/>
        <v>PAID OFF</v>
      </c>
      <c r="CB87" s="88" t="str">
        <f t="shared" si="60"/>
        <v>PAID OFF</v>
      </c>
      <c r="CC87" s="88" t="str">
        <f t="shared" si="60"/>
        <v>PAID OFF</v>
      </c>
      <c r="CD87" s="88" t="str">
        <f t="shared" si="60"/>
        <v>PAID OFF</v>
      </c>
      <c r="CE87" s="88" t="str">
        <f t="shared" si="60"/>
        <v>PAID OFF</v>
      </c>
      <c r="CF87" s="88" t="str">
        <f t="shared" si="60"/>
        <v>PAID OFF</v>
      </c>
      <c r="CG87" s="88" t="str">
        <f t="shared" si="60"/>
        <v>PAID OFF</v>
      </c>
      <c r="CH87" s="88" t="str">
        <f t="shared" si="60"/>
        <v>PAID OFF</v>
      </c>
      <c r="CI87" s="88" t="str">
        <f t="shared" si="60"/>
        <v>PAID OFF</v>
      </c>
      <c r="CJ87" s="88" t="str">
        <f t="shared" si="60"/>
        <v>PAID OFF</v>
      </c>
      <c r="CK87" s="88" t="str">
        <f t="shared" si="60"/>
        <v>PAID OFF</v>
      </c>
      <c r="CL87" s="88" t="str">
        <f t="shared" si="60"/>
        <v>PAID OFF</v>
      </c>
      <c r="CM87" s="88" t="str">
        <f t="shared" si="60"/>
        <v>PAID OFF</v>
      </c>
      <c r="CN87" s="88" t="str">
        <f t="shared" si="60"/>
        <v>PAID OFF</v>
      </c>
      <c r="CO87" s="88" t="str">
        <f t="shared" si="60"/>
        <v>PAID OFF</v>
      </c>
      <c r="CP87" s="88" t="str">
        <f t="shared" si="60"/>
        <v>PAID OFF</v>
      </c>
      <c r="CQ87" s="88" t="str">
        <f t="shared" si="60"/>
        <v>PAID OFF</v>
      </c>
      <c r="CR87" s="88" t="str">
        <f t="shared" si="60"/>
        <v>PAID OFF</v>
      </c>
      <c r="CS87" s="88" t="str">
        <f t="shared" si="60"/>
        <v>PAID OFF</v>
      </c>
      <c r="CT87" s="88" t="str">
        <f t="shared" si="60"/>
        <v>PAID OFF</v>
      </c>
      <c r="CU87" s="88" t="str">
        <f t="shared" si="60"/>
        <v>PAID OFF</v>
      </c>
      <c r="CV87" s="88" t="str">
        <f t="shared" si="60"/>
        <v>PAID OFF</v>
      </c>
      <c r="CW87" s="88" t="str">
        <f t="shared" si="60"/>
        <v>PAID OFF</v>
      </c>
      <c r="CX87" s="88" t="str">
        <f t="shared" si="60"/>
        <v>PAID OFF</v>
      </c>
      <c r="CY87" s="88" t="str">
        <f t="shared" si="60"/>
        <v>PAID OFF</v>
      </c>
      <c r="CZ87" s="88" t="str">
        <f t="shared" si="60"/>
        <v>PAID OFF</v>
      </c>
      <c r="DA87" s="88" t="str">
        <f t="shared" si="60"/>
        <v>PAID OFF</v>
      </c>
      <c r="DB87" s="88" t="str">
        <f t="shared" si="60"/>
        <v>PAID OFF</v>
      </c>
      <c r="DC87" s="88" t="str">
        <f t="shared" si="60"/>
        <v>PAID OFF</v>
      </c>
      <c r="DD87" s="88" t="str">
        <f t="shared" si="60"/>
        <v>PAID OFF</v>
      </c>
      <c r="DE87" s="88" t="str">
        <f t="shared" si="60"/>
        <v>PAID OFF</v>
      </c>
      <c r="DF87" s="88" t="str">
        <f t="shared" si="60"/>
        <v>PAID OFF</v>
      </c>
      <c r="DG87" s="88" t="str">
        <f t="shared" si="60"/>
        <v>PAID OFF</v>
      </c>
      <c r="DH87" s="88" t="str">
        <f t="shared" si="60"/>
        <v>PAID OFF</v>
      </c>
      <c r="DI87" s="88" t="str">
        <f t="shared" si="60"/>
        <v>PAID OFF</v>
      </c>
      <c r="DJ87" s="88" t="str">
        <f t="shared" si="60"/>
        <v>PAID OFF</v>
      </c>
      <c r="DK87" s="88" t="str">
        <f t="shared" si="60"/>
        <v>PAID OFF</v>
      </c>
      <c r="DL87" s="88" t="str">
        <f t="shared" si="60"/>
        <v>PAID OFF</v>
      </c>
      <c r="DM87" s="88" t="str">
        <f t="shared" si="60"/>
        <v>PAID OFF</v>
      </c>
      <c r="DN87" s="88" t="str">
        <f t="shared" si="60"/>
        <v>PAID OFF</v>
      </c>
      <c r="DO87" s="88" t="str">
        <f t="shared" si="60"/>
        <v>PAID OFF</v>
      </c>
      <c r="DP87" s="88" t="str">
        <f t="shared" si="60"/>
        <v>PAID OFF</v>
      </c>
      <c r="DQ87" s="88" t="str">
        <f t="shared" si="60"/>
        <v>PAID OFF</v>
      </c>
      <c r="DR87" s="88" t="str">
        <f t="shared" si="60"/>
        <v>PAID OFF</v>
      </c>
      <c r="DS87" s="88" t="str">
        <f t="shared" si="60"/>
        <v>PAID OFF</v>
      </c>
      <c r="DT87" s="88" t="str">
        <f t="shared" si="60"/>
        <v>PAID OFF</v>
      </c>
      <c r="DU87" s="88" t="str">
        <f t="shared" si="60"/>
        <v>PAID OFF</v>
      </c>
      <c r="DV87" s="88" t="str">
        <f t="shared" si="60"/>
        <v>PAID OFF</v>
      </c>
      <c r="DW87" s="88" t="str">
        <f t="shared" si="60"/>
        <v>PAID OFF</v>
      </c>
      <c r="DX87" s="88" t="str">
        <f t="shared" si="60"/>
        <v>PAID OFF</v>
      </c>
      <c r="DY87" s="88" t="str">
        <f t="shared" si="60"/>
        <v>PAID OFF</v>
      </c>
      <c r="DZ87" s="88" t="str">
        <f t="shared" si="60"/>
        <v>PAID OFF</v>
      </c>
      <c r="EA87" s="88" t="str">
        <f t="shared" si="60"/>
        <v>PAID OFF</v>
      </c>
      <c r="EB87" s="88" t="str">
        <f t="shared" si="60"/>
        <v>PAID OFF</v>
      </c>
      <c r="EC87" s="88" t="str">
        <f t="shared" si="60"/>
        <v>PAID OFF</v>
      </c>
      <c r="ED87" s="88" t="str">
        <f t="shared" ref="ED87:EG87" si="61">IF(ED86&lt;=0,"PAID OFF","")</f>
        <v>PAID OFF</v>
      </c>
      <c r="EE87" s="88" t="str">
        <f t="shared" si="61"/>
        <v>PAID OFF</v>
      </c>
      <c r="EF87" s="88" t="str">
        <f t="shared" si="61"/>
        <v>PAID OFF</v>
      </c>
      <c r="EG87" s="88" t="str">
        <f t="shared" si="61"/>
        <v>PAID OFF</v>
      </c>
    </row>
    <row r="88" spans="1:137" x14ac:dyDescent="0.35">
      <c r="A88" s="71"/>
      <c r="B88" s="71"/>
      <c r="C88" s="71"/>
      <c r="D88" s="71" t="s">
        <v>38</v>
      </c>
      <c r="E88" s="84"/>
      <c r="F88" s="70">
        <f>IF(F87="PAID OFF",1,1)</f>
        <v>1</v>
      </c>
      <c r="G88" s="70" t="str">
        <f>IF(G87="PAID OFF","",F88+1)</f>
        <v/>
      </c>
      <c r="H88" s="70" t="str">
        <f t="shared" ref="H88:BS88" si="62">IF(H87="PAID OFF","",G88+1)</f>
        <v/>
      </c>
      <c r="I88" s="70" t="str">
        <f t="shared" si="62"/>
        <v/>
      </c>
      <c r="J88" s="70" t="str">
        <f t="shared" si="62"/>
        <v/>
      </c>
      <c r="K88" s="70" t="str">
        <f t="shared" si="62"/>
        <v/>
      </c>
      <c r="L88" s="70" t="str">
        <f t="shared" si="62"/>
        <v/>
      </c>
      <c r="M88" s="70" t="str">
        <f t="shared" si="62"/>
        <v/>
      </c>
      <c r="N88" s="70" t="str">
        <f t="shared" si="62"/>
        <v/>
      </c>
      <c r="O88" s="70" t="str">
        <f t="shared" si="62"/>
        <v/>
      </c>
      <c r="P88" s="70" t="str">
        <f t="shared" si="62"/>
        <v/>
      </c>
      <c r="Q88" s="70" t="str">
        <f t="shared" si="62"/>
        <v/>
      </c>
      <c r="R88" s="70" t="str">
        <f t="shared" si="62"/>
        <v/>
      </c>
      <c r="S88" s="70" t="str">
        <f t="shared" si="62"/>
        <v/>
      </c>
      <c r="T88" s="70" t="str">
        <f t="shared" si="62"/>
        <v/>
      </c>
      <c r="U88" s="70" t="str">
        <f t="shared" si="62"/>
        <v/>
      </c>
      <c r="V88" s="70" t="str">
        <f t="shared" si="62"/>
        <v/>
      </c>
      <c r="W88" s="70" t="str">
        <f t="shared" si="62"/>
        <v/>
      </c>
      <c r="X88" s="70" t="str">
        <f t="shared" si="62"/>
        <v/>
      </c>
      <c r="Y88" s="70" t="str">
        <f t="shared" si="62"/>
        <v/>
      </c>
      <c r="Z88" s="70" t="str">
        <f t="shared" si="62"/>
        <v/>
      </c>
      <c r="AA88" s="70" t="str">
        <f t="shared" si="62"/>
        <v/>
      </c>
      <c r="AB88" s="70" t="str">
        <f t="shared" si="62"/>
        <v/>
      </c>
      <c r="AC88" s="70" t="str">
        <f t="shared" si="62"/>
        <v/>
      </c>
      <c r="AD88" s="70" t="str">
        <f t="shared" si="62"/>
        <v/>
      </c>
      <c r="AE88" s="70" t="str">
        <f t="shared" si="62"/>
        <v/>
      </c>
      <c r="AF88" s="70" t="str">
        <f t="shared" si="62"/>
        <v/>
      </c>
      <c r="AG88" s="70" t="str">
        <f t="shared" si="62"/>
        <v/>
      </c>
      <c r="AH88" s="70" t="str">
        <f t="shared" si="62"/>
        <v/>
      </c>
      <c r="AI88" s="70" t="str">
        <f t="shared" si="62"/>
        <v/>
      </c>
      <c r="AJ88" s="70" t="str">
        <f t="shared" si="62"/>
        <v/>
      </c>
      <c r="AK88" s="70" t="str">
        <f t="shared" si="62"/>
        <v/>
      </c>
      <c r="AL88" s="70" t="str">
        <f t="shared" si="62"/>
        <v/>
      </c>
      <c r="AM88" s="70" t="str">
        <f t="shared" si="62"/>
        <v/>
      </c>
      <c r="AN88" s="70" t="str">
        <f t="shared" si="62"/>
        <v/>
      </c>
      <c r="AO88" s="70" t="str">
        <f t="shared" si="62"/>
        <v/>
      </c>
      <c r="AP88" s="70" t="str">
        <f t="shared" si="62"/>
        <v/>
      </c>
      <c r="AQ88" s="70" t="str">
        <f t="shared" si="62"/>
        <v/>
      </c>
      <c r="AR88" s="70" t="str">
        <f t="shared" si="62"/>
        <v/>
      </c>
      <c r="AS88" s="70" t="str">
        <f t="shared" si="62"/>
        <v/>
      </c>
      <c r="AT88" s="70" t="str">
        <f t="shared" si="62"/>
        <v/>
      </c>
      <c r="AU88" s="70" t="str">
        <f t="shared" si="62"/>
        <v/>
      </c>
      <c r="AV88" s="70" t="str">
        <f t="shared" si="62"/>
        <v/>
      </c>
      <c r="AW88" s="70" t="str">
        <f t="shared" si="62"/>
        <v/>
      </c>
      <c r="AX88" s="70" t="str">
        <f t="shared" si="62"/>
        <v/>
      </c>
      <c r="AY88" s="70" t="str">
        <f t="shared" si="62"/>
        <v/>
      </c>
      <c r="AZ88" s="70" t="str">
        <f t="shared" si="62"/>
        <v/>
      </c>
      <c r="BA88" s="70" t="str">
        <f t="shared" si="62"/>
        <v/>
      </c>
      <c r="BB88" s="70" t="str">
        <f t="shared" si="62"/>
        <v/>
      </c>
      <c r="BC88" s="70" t="str">
        <f t="shared" si="62"/>
        <v/>
      </c>
      <c r="BD88" s="70" t="str">
        <f t="shared" si="62"/>
        <v/>
      </c>
      <c r="BE88" s="70" t="str">
        <f t="shared" si="62"/>
        <v/>
      </c>
      <c r="BF88" s="70" t="str">
        <f t="shared" si="62"/>
        <v/>
      </c>
      <c r="BG88" s="70" t="str">
        <f t="shared" si="62"/>
        <v/>
      </c>
      <c r="BH88" s="70" t="str">
        <f t="shared" si="62"/>
        <v/>
      </c>
      <c r="BI88" s="70" t="str">
        <f t="shared" si="62"/>
        <v/>
      </c>
      <c r="BJ88" s="70" t="str">
        <f t="shared" si="62"/>
        <v/>
      </c>
      <c r="BK88" s="70" t="str">
        <f t="shared" si="62"/>
        <v/>
      </c>
      <c r="BL88" s="70" t="str">
        <f t="shared" si="62"/>
        <v/>
      </c>
      <c r="BM88" s="70" t="str">
        <f t="shared" si="62"/>
        <v/>
      </c>
      <c r="BN88" s="70" t="str">
        <f t="shared" si="62"/>
        <v/>
      </c>
      <c r="BO88" s="70" t="str">
        <f t="shared" si="62"/>
        <v/>
      </c>
      <c r="BP88" s="70" t="str">
        <f t="shared" si="62"/>
        <v/>
      </c>
      <c r="BQ88" s="70" t="str">
        <f t="shared" si="62"/>
        <v/>
      </c>
      <c r="BR88" s="70" t="str">
        <f t="shared" si="62"/>
        <v/>
      </c>
      <c r="BS88" s="70" t="str">
        <f t="shared" si="62"/>
        <v/>
      </c>
      <c r="BT88" s="70" t="str">
        <f t="shared" ref="BT88:EE88" si="63">IF(BT87="PAID OFF","",BS88+1)</f>
        <v/>
      </c>
      <c r="BU88" s="70" t="str">
        <f t="shared" si="63"/>
        <v/>
      </c>
      <c r="BV88" s="70" t="str">
        <f t="shared" si="63"/>
        <v/>
      </c>
      <c r="BW88" s="70" t="str">
        <f t="shared" si="63"/>
        <v/>
      </c>
      <c r="BX88" s="70" t="str">
        <f t="shared" si="63"/>
        <v/>
      </c>
      <c r="BY88" s="70" t="str">
        <f t="shared" si="63"/>
        <v/>
      </c>
      <c r="BZ88" s="70" t="str">
        <f t="shared" si="63"/>
        <v/>
      </c>
      <c r="CA88" s="70" t="str">
        <f t="shared" si="63"/>
        <v/>
      </c>
      <c r="CB88" s="70" t="str">
        <f t="shared" si="63"/>
        <v/>
      </c>
      <c r="CC88" s="70" t="str">
        <f t="shared" si="63"/>
        <v/>
      </c>
      <c r="CD88" s="70" t="str">
        <f t="shared" si="63"/>
        <v/>
      </c>
      <c r="CE88" s="70" t="str">
        <f t="shared" si="63"/>
        <v/>
      </c>
      <c r="CF88" s="70" t="str">
        <f t="shared" si="63"/>
        <v/>
      </c>
      <c r="CG88" s="70" t="str">
        <f t="shared" si="63"/>
        <v/>
      </c>
      <c r="CH88" s="70" t="str">
        <f t="shared" si="63"/>
        <v/>
      </c>
      <c r="CI88" s="70" t="str">
        <f t="shared" si="63"/>
        <v/>
      </c>
      <c r="CJ88" s="70" t="str">
        <f t="shared" si="63"/>
        <v/>
      </c>
      <c r="CK88" s="70" t="str">
        <f t="shared" si="63"/>
        <v/>
      </c>
      <c r="CL88" s="70" t="str">
        <f t="shared" si="63"/>
        <v/>
      </c>
      <c r="CM88" s="70" t="str">
        <f t="shared" si="63"/>
        <v/>
      </c>
      <c r="CN88" s="70" t="str">
        <f t="shared" si="63"/>
        <v/>
      </c>
      <c r="CO88" s="70" t="str">
        <f t="shared" si="63"/>
        <v/>
      </c>
      <c r="CP88" s="70" t="str">
        <f t="shared" si="63"/>
        <v/>
      </c>
      <c r="CQ88" s="70" t="str">
        <f t="shared" si="63"/>
        <v/>
      </c>
      <c r="CR88" s="70" t="str">
        <f t="shared" si="63"/>
        <v/>
      </c>
      <c r="CS88" s="70" t="str">
        <f t="shared" si="63"/>
        <v/>
      </c>
      <c r="CT88" s="70" t="str">
        <f t="shared" si="63"/>
        <v/>
      </c>
      <c r="CU88" s="70" t="str">
        <f t="shared" si="63"/>
        <v/>
      </c>
      <c r="CV88" s="70" t="str">
        <f t="shared" si="63"/>
        <v/>
      </c>
      <c r="CW88" s="70" t="str">
        <f t="shared" si="63"/>
        <v/>
      </c>
      <c r="CX88" s="70" t="str">
        <f t="shared" si="63"/>
        <v/>
      </c>
      <c r="CY88" s="70" t="str">
        <f t="shared" si="63"/>
        <v/>
      </c>
      <c r="CZ88" s="70" t="str">
        <f t="shared" si="63"/>
        <v/>
      </c>
      <c r="DA88" s="70" t="str">
        <f t="shared" si="63"/>
        <v/>
      </c>
      <c r="DB88" s="70" t="str">
        <f t="shared" si="63"/>
        <v/>
      </c>
      <c r="DC88" s="70" t="str">
        <f t="shared" si="63"/>
        <v/>
      </c>
      <c r="DD88" s="70" t="str">
        <f t="shared" si="63"/>
        <v/>
      </c>
      <c r="DE88" s="70" t="str">
        <f t="shared" si="63"/>
        <v/>
      </c>
      <c r="DF88" s="70" t="str">
        <f t="shared" si="63"/>
        <v/>
      </c>
      <c r="DG88" s="70" t="str">
        <f t="shared" si="63"/>
        <v/>
      </c>
      <c r="DH88" s="70" t="str">
        <f t="shared" si="63"/>
        <v/>
      </c>
      <c r="DI88" s="70" t="str">
        <f t="shared" si="63"/>
        <v/>
      </c>
      <c r="DJ88" s="70" t="str">
        <f t="shared" si="63"/>
        <v/>
      </c>
      <c r="DK88" s="70" t="str">
        <f t="shared" si="63"/>
        <v/>
      </c>
      <c r="DL88" s="70" t="str">
        <f t="shared" si="63"/>
        <v/>
      </c>
      <c r="DM88" s="70" t="str">
        <f t="shared" si="63"/>
        <v/>
      </c>
      <c r="DN88" s="70" t="str">
        <f t="shared" si="63"/>
        <v/>
      </c>
      <c r="DO88" s="70" t="str">
        <f t="shared" si="63"/>
        <v/>
      </c>
      <c r="DP88" s="70" t="str">
        <f t="shared" si="63"/>
        <v/>
      </c>
      <c r="DQ88" s="70" t="str">
        <f t="shared" si="63"/>
        <v/>
      </c>
      <c r="DR88" s="70" t="str">
        <f t="shared" si="63"/>
        <v/>
      </c>
      <c r="DS88" s="70" t="str">
        <f t="shared" si="63"/>
        <v/>
      </c>
      <c r="DT88" s="70" t="str">
        <f t="shared" si="63"/>
        <v/>
      </c>
      <c r="DU88" s="70" t="str">
        <f t="shared" si="63"/>
        <v/>
      </c>
      <c r="DV88" s="70" t="str">
        <f t="shared" si="63"/>
        <v/>
      </c>
      <c r="DW88" s="70" t="str">
        <f t="shared" si="63"/>
        <v/>
      </c>
      <c r="DX88" s="70" t="str">
        <f t="shared" si="63"/>
        <v/>
      </c>
      <c r="DY88" s="70" t="str">
        <f t="shared" si="63"/>
        <v/>
      </c>
      <c r="DZ88" s="70" t="str">
        <f t="shared" si="63"/>
        <v/>
      </c>
      <c r="EA88" s="70" t="str">
        <f t="shared" si="63"/>
        <v/>
      </c>
      <c r="EB88" s="70" t="str">
        <f t="shared" si="63"/>
        <v/>
      </c>
      <c r="EC88" s="70" t="str">
        <f t="shared" si="63"/>
        <v/>
      </c>
      <c r="ED88" s="70" t="str">
        <f t="shared" si="63"/>
        <v/>
      </c>
      <c r="EE88" s="70" t="str">
        <f t="shared" si="63"/>
        <v/>
      </c>
      <c r="EF88" s="70" t="str">
        <f t="shared" ref="EF88:EG88" si="64">IF(EF87="PAID OFF","",EE88+1)</f>
        <v/>
      </c>
      <c r="EG88" s="70" t="str">
        <f t="shared" si="64"/>
        <v/>
      </c>
    </row>
    <row r="89" spans="1:137" x14ac:dyDescent="0.35">
      <c r="A89" s="71"/>
      <c r="B89" s="71"/>
      <c r="C89" s="71"/>
      <c r="D89" s="71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</row>
    <row r="90" spans="1:137" x14ac:dyDescent="0.35">
      <c r="A90" s="71"/>
      <c r="B90" s="71"/>
      <c r="C90" s="71"/>
      <c r="D90" s="85">
        <f>A72</f>
        <v>0</v>
      </c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</row>
    <row r="91" spans="1:137" x14ac:dyDescent="0.35">
      <c r="A91" s="71"/>
      <c r="B91" s="71"/>
      <c r="C91" s="71"/>
      <c r="D91" s="71" t="s">
        <v>60</v>
      </c>
      <c r="E91" s="84">
        <f>E14</f>
        <v>0</v>
      </c>
      <c r="F91" s="84">
        <f>E94</f>
        <v>0</v>
      </c>
      <c r="G91" s="84">
        <f t="shared" ref="G91:BR91" si="65">F94</f>
        <v>0</v>
      </c>
      <c r="H91" s="84">
        <f t="shared" si="65"/>
        <v>0</v>
      </c>
      <c r="I91" s="84">
        <f t="shared" si="65"/>
        <v>0</v>
      </c>
      <c r="J91" s="84">
        <f t="shared" si="65"/>
        <v>0</v>
      </c>
      <c r="K91" s="84">
        <f t="shared" si="65"/>
        <v>0</v>
      </c>
      <c r="L91" s="84">
        <f t="shared" si="65"/>
        <v>0</v>
      </c>
      <c r="M91" s="84">
        <f t="shared" si="65"/>
        <v>0</v>
      </c>
      <c r="N91" s="84">
        <f t="shared" si="65"/>
        <v>0</v>
      </c>
      <c r="O91" s="84">
        <f t="shared" si="65"/>
        <v>0</v>
      </c>
      <c r="P91" s="84">
        <f t="shared" si="65"/>
        <v>0</v>
      </c>
      <c r="Q91" s="84">
        <f t="shared" si="65"/>
        <v>0</v>
      </c>
      <c r="R91" s="84">
        <f t="shared" si="65"/>
        <v>0</v>
      </c>
      <c r="S91" s="84">
        <f t="shared" si="65"/>
        <v>0</v>
      </c>
      <c r="T91" s="84">
        <f t="shared" si="65"/>
        <v>0</v>
      </c>
      <c r="U91" s="84">
        <f t="shared" si="65"/>
        <v>0</v>
      </c>
      <c r="V91" s="84">
        <f t="shared" si="65"/>
        <v>0</v>
      </c>
      <c r="W91" s="84">
        <f t="shared" si="65"/>
        <v>0</v>
      </c>
      <c r="X91" s="84">
        <f t="shared" si="65"/>
        <v>0</v>
      </c>
      <c r="Y91" s="84">
        <f t="shared" si="65"/>
        <v>0</v>
      </c>
      <c r="Z91" s="84">
        <f t="shared" si="65"/>
        <v>0</v>
      </c>
      <c r="AA91" s="84">
        <f t="shared" si="65"/>
        <v>0</v>
      </c>
      <c r="AB91" s="84">
        <f t="shared" si="65"/>
        <v>0</v>
      </c>
      <c r="AC91" s="84">
        <f t="shared" si="65"/>
        <v>0</v>
      </c>
      <c r="AD91" s="84">
        <f t="shared" si="65"/>
        <v>0</v>
      </c>
      <c r="AE91" s="84">
        <f t="shared" si="65"/>
        <v>0</v>
      </c>
      <c r="AF91" s="84">
        <f t="shared" si="65"/>
        <v>0</v>
      </c>
      <c r="AG91" s="84">
        <f t="shared" si="65"/>
        <v>0</v>
      </c>
      <c r="AH91" s="84">
        <f t="shared" si="65"/>
        <v>0</v>
      </c>
      <c r="AI91" s="84">
        <f t="shared" si="65"/>
        <v>0</v>
      </c>
      <c r="AJ91" s="84">
        <f t="shared" si="65"/>
        <v>0</v>
      </c>
      <c r="AK91" s="84">
        <f t="shared" si="65"/>
        <v>0</v>
      </c>
      <c r="AL91" s="84">
        <f t="shared" si="65"/>
        <v>0</v>
      </c>
      <c r="AM91" s="84">
        <f t="shared" si="65"/>
        <v>0</v>
      </c>
      <c r="AN91" s="84">
        <f t="shared" si="65"/>
        <v>0</v>
      </c>
      <c r="AO91" s="84">
        <f t="shared" si="65"/>
        <v>0</v>
      </c>
      <c r="AP91" s="84">
        <f t="shared" si="65"/>
        <v>0</v>
      </c>
      <c r="AQ91" s="84">
        <f t="shared" si="65"/>
        <v>0</v>
      </c>
      <c r="AR91" s="84">
        <f t="shared" si="65"/>
        <v>0</v>
      </c>
      <c r="AS91" s="84">
        <f t="shared" si="65"/>
        <v>0</v>
      </c>
      <c r="AT91" s="84">
        <f t="shared" si="65"/>
        <v>0</v>
      </c>
      <c r="AU91" s="84">
        <f t="shared" si="65"/>
        <v>0</v>
      </c>
      <c r="AV91" s="84">
        <f t="shared" si="65"/>
        <v>0</v>
      </c>
      <c r="AW91" s="84">
        <f t="shared" si="65"/>
        <v>0</v>
      </c>
      <c r="AX91" s="84">
        <f t="shared" si="65"/>
        <v>0</v>
      </c>
      <c r="AY91" s="84">
        <f t="shared" si="65"/>
        <v>0</v>
      </c>
      <c r="AZ91" s="84">
        <f t="shared" si="65"/>
        <v>0</v>
      </c>
      <c r="BA91" s="84">
        <f t="shared" si="65"/>
        <v>0</v>
      </c>
      <c r="BB91" s="84">
        <f t="shared" si="65"/>
        <v>0</v>
      </c>
      <c r="BC91" s="84">
        <f t="shared" si="65"/>
        <v>0</v>
      </c>
      <c r="BD91" s="84">
        <f t="shared" si="65"/>
        <v>0</v>
      </c>
      <c r="BE91" s="84">
        <f t="shared" si="65"/>
        <v>0</v>
      </c>
      <c r="BF91" s="84">
        <f t="shared" si="65"/>
        <v>0</v>
      </c>
      <c r="BG91" s="84">
        <f t="shared" si="65"/>
        <v>0</v>
      </c>
      <c r="BH91" s="84">
        <f t="shared" si="65"/>
        <v>0</v>
      </c>
      <c r="BI91" s="84">
        <f t="shared" si="65"/>
        <v>0</v>
      </c>
      <c r="BJ91" s="84">
        <f t="shared" si="65"/>
        <v>0</v>
      </c>
      <c r="BK91" s="84">
        <f t="shared" si="65"/>
        <v>0</v>
      </c>
      <c r="BL91" s="84">
        <f t="shared" si="65"/>
        <v>0</v>
      </c>
      <c r="BM91" s="84">
        <f t="shared" si="65"/>
        <v>0</v>
      </c>
      <c r="BN91" s="84">
        <f t="shared" si="65"/>
        <v>0</v>
      </c>
      <c r="BO91" s="84">
        <f t="shared" si="65"/>
        <v>0</v>
      </c>
      <c r="BP91" s="84">
        <f t="shared" si="65"/>
        <v>0</v>
      </c>
      <c r="BQ91" s="84">
        <f t="shared" si="65"/>
        <v>0</v>
      </c>
      <c r="BR91" s="84">
        <f t="shared" si="65"/>
        <v>0</v>
      </c>
      <c r="BS91" s="84">
        <f t="shared" ref="BS91:ED91" si="66">BR94</f>
        <v>0</v>
      </c>
      <c r="BT91" s="84">
        <f t="shared" si="66"/>
        <v>0</v>
      </c>
      <c r="BU91" s="84">
        <f t="shared" si="66"/>
        <v>0</v>
      </c>
      <c r="BV91" s="84">
        <f t="shared" si="66"/>
        <v>0</v>
      </c>
      <c r="BW91" s="84">
        <f t="shared" si="66"/>
        <v>0</v>
      </c>
      <c r="BX91" s="84">
        <f t="shared" si="66"/>
        <v>0</v>
      </c>
      <c r="BY91" s="84">
        <f t="shared" si="66"/>
        <v>0</v>
      </c>
      <c r="BZ91" s="84">
        <f t="shared" si="66"/>
        <v>0</v>
      </c>
      <c r="CA91" s="84">
        <f t="shared" si="66"/>
        <v>0</v>
      </c>
      <c r="CB91" s="84">
        <f t="shared" si="66"/>
        <v>0</v>
      </c>
      <c r="CC91" s="84">
        <f t="shared" si="66"/>
        <v>0</v>
      </c>
      <c r="CD91" s="84">
        <f t="shared" si="66"/>
        <v>0</v>
      </c>
      <c r="CE91" s="84">
        <f t="shared" si="66"/>
        <v>0</v>
      </c>
      <c r="CF91" s="84">
        <f t="shared" si="66"/>
        <v>0</v>
      </c>
      <c r="CG91" s="84">
        <f t="shared" si="66"/>
        <v>0</v>
      </c>
      <c r="CH91" s="84">
        <f t="shared" si="66"/>
        <v>0</v>
      </c>
      <c r="CI91" s="84">
        <f t="shared" si="66"/>
        <v>0</v>
      </c>
      <c r="CJ91" s="84">
        <f t="shared" si="66"/>
        <v>0</v>
      </c>
      <c r="CK91" s="84">
        <f t="shared" si="66"/>
        <v>0</v>
      </c>
      <c r="CL91" s="84">
        <f t="shared" si="66"/>
        <v>0</v>
      </c>
      <c r="CM91" s="84">
        <f t="shared" si="66"/>
        <v>0</v>
      </c>
      <c r="CN91" s="84">
        <f t="shared" si="66"/>
        <v>0</v>
      </c>
      <c r="CO91" s="84">
        <f t="shared" si="66"/>
        <v>0</v>
      </c>
      <c r="CP91" s="84">
        <f t="shared" si="66"/>
        <v>0</v>
      </c>
      <c r="CQ91" s="84">
        <f t="shared" si="66"/>
        <v>0</v>
      </c>
      <c r="CR91" s="84">
        <f t="shared" si="66"/>
        <v>0</v>
      </c>
      <c r="CS91" s="84">
        <f t="shared" si="66"/>
        <v>0</v>
      </c>
      <c r="CT91" s="84">
        <f t="shared" si="66"/>
        <v>0</v>
      </c>
      <c r="CU91" s="84">
        <f t="shared" si="66"/>
        <v>0</v>
      </c>
      <c r="CV91" s="84">
        <f t="shared" si="66"/>
        <v>0</v>
      </c>
      <c r="CW91" s="84">
        <f t="shared" si="66"/>
        <v>0</v>
      </c>
      <c r="CX91" s="84">
        <f t="shared" si="66"/>
        <v>0</v>
      </c>
      <c r="CY91" s="84">
        <f t="shared" si="66"/>
        <v>0</v>
      </c>
      <c r="CZ91" s="84">
        <f t="shared" si="66"/>
        <v>0</v>
      </c>
      <c r="DA91" s="84">
        <f t="shared" si="66"/>
        <v>0</v>
      </c>
      <c r="DB91" s="84">
        <f t="shared" si="66"/>
        <v>0</v>
      </c>
      <c r="DC91" s="84">
        <f t="shared" si="66"/>
        <v>0</v>
      </c>
      <c r="DD91" s="84">
        <f t="shared" si="66"/>
        <v>0</v>
      </c>
      <c r="DE91" s="84">
        <f t="shared" si="66"/>
        <v>0</v>
      </c>
      <c r="DF91" s="84">
        <f t="shared" si="66"/>
        <v>0</v>
      </c>
      <c r="DG91" s="84">
        <f t="shared" si="66"/>
        <v>0</v>
      </c>
      <c r="DH91" s="84">
        <f t="shared" si="66"/>
        <v>0</v>
      </c>
      <c r="DI91" s="84">
        <f t="shared" si="66"/>
        <v>0</v>
      </c>
      <c r="DJ91" s="84">
        <f t="shared" si="66"/>
        <v>0</v>
      </c>
      <c r="DK91" s="84">
        <f t="shared" si="66"/>
        <v>0</v>
      </c>
      <c r="DL91" s="84">
        <f t="shared" si="66"/>
        <v>0</v>
      </c>
      <c r="DM91" s="84">
        <f t="shared" si="66"/>
        <v>0</v>
      </c>
      <c r="DN91" s="84">
        <f t="shared" si="66"/>
        <v>0</v>
      </c>
      <c r="DO91" s="84">
        <f t="shared" si="66"/>
        <v>0</v>
      </c>
      <c r="DP91" s="84">
        <f t="shared" si="66"/>
        <v>0</v>
      </c>
      <c r="DQ91" s="84">
        <f t="shared" si="66"/>
        <v>0</v>
      </c>
      <c r="DR91" s="84">
        <f t="shared" si="66"/>
        <v>0</v>
      </c>
      <c r="DS91" s="84">
        <f t="shared" si="66"/>
        <v>0</v>
      </c>
      <c r="DT91" s="84">
        <f t="shared" si="66"/>
        <v>0</v>
      </c>
      <c r="DU91" s="84">
        <f t="shared" si="66"/>
        <v>0</v>
      </c>
      <c r="DV91" s="84">
        <f t="shared" si="66"/>
        <v>0</v>
      </c>
      <c r="DW91" s="84">
        <f t="shared" si="66"/>
        <v>0</v>
      </c>
      <c r="DX91" s="84">
        <f t="shared" si="66"/>
        <v>0</v>
      </c>
      <c r="DY91" s="84">
        <f t="shared" si="66"/>
        <v>0</v>
      </c>
      <c r="DZ91" s="84">
        <f t="shared" si="66"/>
        <v>0</v>
      </c>
      <c r="EA91" s="84">
        <f t="shared" si="66"/>
        <v>0</v>
      </c>
      <c r="EB91" s="84">
        <f t="shared" si="66"/>
        <v>0</v>
      </c>
      <c r="EC91" s="84">
        <f t="shared" si="66"/>
        <v>0</v>
      </c>
      <c r="ED91" s="84">
        <f t="shared" si="66"/>
        <v>0</v>
      </c>
      <c r="EE91" s="84">
        <f t="shared" ref="EE91:EG91" si="67">ED94</f>
        <v>0</v>
      </c>
      <c r="EF91" s="84">
        <f t="shared" si="67"/>
        <v>0</v>
      </c>
      <c r="EG91" s="84">
        <f t="shared" si="67"/>
        <v>0</v>
      </c>
    </row>
    <row r="92" spans="1:137" x14ac:dyDescent="0.35">
      <c r="A92" s="71"/>
      <c r="B92" s="71"/>
      <c r="C92" s="71"/>
      <c r="D92" s="71" t="s">
        <v>62</v>
      </c>
      <c r="E92" s="84">
        <f>E91*($F$14/12)</f>
        <v>0</v>
      </c>
      <c r="F92" s="84">
        <f>F91*($F$14/12)</f>
        <v>0</v>
      </c>
      <c r="G92" s="84">
        <f t="shared" ref="G92:BR92" si="68">G91*($F$14/12)</f>
        <v>0</v>
      </c>
      <c r="H92" s="84">
        <f t="shared" si="68"/>
        <v>0</v>
      </c>
      <c r="I92" s="84">
        <f t="shared" si="68"/>
        <v>0</v>
      </c>
      <c r="J92" s="84">
        <f t="shared" si="68"/>
        <v>0</v>
      </c>
      <c r="K92" s="84">
        <f t="shared" si="68"/>
        <v>0</v>
      </c>
      <c r="L92" s="84">
        <f t="shared" si="68"/>
        <v>0</v>
      </c>
      <c r="M92" s="84">
        <f t="shared" si="68"/>
        <v>0</v>
      </c>
      <c r="N92" s="84">
        <f t="shared" si="68"/>
        <v>0</v>
      </c>
      <c r="O92" s="84">
        <f t="shared" si="68"/>
        <v>0</v>
      </c>
      <c r="P92" s="84">
        <f t="shared" si="68"/>
        <v>0</v>
      </c>
      <c r="Q92" s="84">
        <f t="shared" si="68"/>
        <v>0</v>
      </c>
      <c r="R92" s="84">
        <f t="shared" si="68"/>
        <v>0</v>
      </c>
      <c r="S92" s="84">
        <f t="shared" si="68"/>
        <v>0</v>
      </c>
      <c r="T92" s="84">
        <f t="shared" si="68"/>
        <v>0</v>
      </c>
      <c r="U92" s="84">
        <f t="shared" si="68"/>
        <v>0</v>
      </c>
      <c r="V92" s="84">
        <f t="shared" si="68"/>
        <v>0</v>
      </c>
      <c r="W92" s="84">
        <f t="shared" si="68"/>
        <v>0</v>
      </c>
      <c r="X92" s="84">
        <f t="shared" si="68"/>
        <v>0</v>
      </c>
      <c r="Y92" s="84">
        <f t="shared" si="68"/>
        <v>0</v>
      </c>
      <c r="Z92" s="84">
        <f t="shared" si="68"/>
        <v>0</v>
      </c>
      <c r="AA92" s="84">
        <f t="shared" si="68"/>
        <v>0</v>
      </c>
      <c r="AB92" s="84">
        <f t="shared" si="68"/>
        <v>0</v>
      </c>
      <c r="AC92" s="84">
        <f t="shared" si="68"/>
        <v>0</v>
      </c>
      <c r="AD92" s="84">
        <f t="shared" si="68"/>
        <v>0</v>
      </c>
      <c r="AE92" s="84">
        <f t="shared" si="68"/>
        <v>0</v>
      </c>
      <c r="AF92" s="84">
        <f t="shared" si="68"/>
        <v>0</v>
      </c>
      <c r="AG92" s="84">
        <f t="shared" si="68"/>
        <v>0</v>
      </c>
      <c r="AH92" s="84">
        <f t="shared" si="68"/>
        <v>0</v>
      </c>
      <c r="AI92" s="84">
        <f t="shared" si="68"/>
        <v>0</v>
      </c>
      <c r="AJ92" s="84">
        <f t="shared" si="68"/>
        <v>0</v>
      </c>
      <c r="AK92" s="84">
        <f t="shared" si="68"/>
        <v>0</v>
      </c>
      <c r="AL92" s="84">
        <f t="shared" si="68"/>
        <v>0</v>
      </c>
      <c r="AM92" s="84">
        <f t="shared" si="68"/>
        <v>0</v>
      </c>
      <c r="AN92" s="84">
        <f t="shared" si="68"/>
        <v>0</v>
      </c>
      <c r="AO92" s="84">
        <f t="shared" si="68"/>
        <v>0</v>
      </c>
      <c r="AP92" s="84">
        <f t="shared" si="68"/>
        <v>0</v>
      </c>
      <c r="AQ92" s="84">
        <f t="shared" si="68"/>
        <v>0</v>
      </c>
      <c r="AR92" s="84">
        <f t="shared" si="68"/>
        <v>0</v>
      </c>
      <c r="AS92" s="84">
        <f t="shared" si="68"/>
        <v>0</v>
      </c>
      <c r="AT92" s="84">
        <f t="shared" si="68"/>
        <v>0</v>
      </c>
      <c r="AU92" s="84">
        <f t="shared" si="68"/>
        <v>0</v>
      </c>
      <c r="AV92" s="84">
        <f t="shared" si="68"/>
        <v>0</v>
      </c>
      <c r="AW92" s="84">
        <f t="shared" si="68"/>
        <v>0</v>
      </c>
      <c r="AX92" s="84">
        <f t="shared" si="68"/>
        <v>0</v>
      </c>
      <c r="AY92" s="84">
        <f t="shared" si="68"/>
        <v>0</v>
      </c>
      <c r="AZ92" s="84">
        <f t="shared" si="68"/>
        <v>0</v>
      </c>
      <c r="BA92" s="84">
        <f t="shared" si="68"/>
        <v>0</v>
      </c>
      <c r="BB92" s="84">
        <f t="shared" si="68"/>
        <v>0</v>
      </c>
      <c r="BC92" s="84">
        <f t="shared" si="68"/>
        <v>0</v>
      </c>
      <c r="BD92" s="84">
        <f t="shared" si="68"/>
        <v>0</v>
      </c>
      <c r="BE92" s="84">
        <f t="shared" si="68"/>
        <v>0</v>
      </c>
      <c r="BF92" s="84">
        <f t="shared" si="68"/>
        <v>0</v>
      </c>
      <c r="BG92" s="84">
        <f t="shared" si="68"/>
        <v>0</v>
      </c>
      <c r="BH92" s="84">
        <f t="shared" si="68"/>
        <v>0</v>
      </c>
      <c r="BI92" s="84">
        <f t="shared" si="68"/>
        <v>0</v>
      </c>
      <c r="BJ92" s="84">
        <f t="shared" si="68"/>
        <v>0</v>
      </c>
      <c r="BK92" s="84">
        <f t="shared" si="68"/>
        <v>0</v>
      </c>
      <c r="BL92" s="84">
        <f t="shared" si="68"/>
        <v>0</v>
      </c>
      <c r="BM92" s="84">
        <f t="shared" si="68"/>
        <v>0</v>
      </c>
      <c r="BN92" s="84">
        <f t="shared" si="68"/>
        <v>0</v>
      </c>
      <c r="BO92" s="84">
        <f t="shared" si="68"/>
        <v>0</v>
      </c>
      <c r="BP92" s="84">
        <f t="shared" si="68"/>
        <v>0</v>
      </c>
      <c r="BQ92" s="84">
        <f t="shared" si="68"/>
        <v>0</v>
      </c>
      <c r="BR92" s="84">
        <f t="shared" si="68"/>
        <v>0</v>
      </c>
      <c r="BS92" s="84">
        <f t="shared" ref="BS92:ED92" si="69">BS91*($F$14/12)</f>
        <v>0</v>
      </c>
      <c r="BT92" s="84">
        <f t="shared" si="69"/>
        <v>0</v>
      </c>
      <c r="BU92" s="84">
        <f t="shared" si="69"/>
        <v>0</v>
      </c>
      <c r="BV92" s="84">
        <f t="shared" si="69"/>
        <v>0</v>
      </c>
      <c r="BW92" s="84">
        <f t="shared" si="69"/>
        <v>0</v>
      </c>
      <c r="BX92" s="84">
        <f t="shared" si="69"/>
        <v>0</v>
      </c>
      <c r="BY92" s="84">
        <f t="shared" si="69"/>
        <v>0</v>
      </c>
      <c r="BZ92" s="84">
        <f t="shared" si="69"/>
        <v>0</v>
      </c>
      <c r="CA92" s="84">
        <f t="shared" si="69"/>
        <v>0</v>
      </c>
      <c r="CB92" s="84">
        <f t="shared" si="69"/>
        <v>0</v>
      </c>
      <c r="CC92" s="84">
        <f t="shared" si="69"/>
        <v>0</v>
      </c>
      <c r="CD92" s="84">
        <f t="shared" si="69"/>
        <v>0</v>
      </c>
      <c r="CE92" s="84">
        <f t="shared" si="69"/>
        <v>0</v>
      </c>
      <c r="CF92" s="84">
        <f t="shared" si="69"/>
        <v>0</v>
      </c>
      <c r="CG92" s="84">
        <f t="shared" si="69"/>
        <v>0</v>
      </c>
      <c r="CH92" s="84">
        <f t="shared" si="69"/>
        <v>0</v>
      </c>
      <c r="CI92" s="84">
        <f t="shared" si="69"/>
        <v>0</v>
      </c>
      <c r="CJ92" s="84">
        <f t="shared" si="69"/>
        <v>0</v>
      </c>
      <c r="CK92" s="84">
        <f t="shared" si="69"/>
        <v>0</v>
      </c>
      <c r="CL92" s="84">
        <f t="shared" si="69"/>
        <v>0</v>
      </c>
      <c r="CM92" s="84">
        <f t="shared" si="69"/>
        <v>0</v>
      </c>
      <c r="CN92" s="84">
        <f t="shared" si="69"/>
        <v>0</v>
      </c>
      <c r="CO92" s="84">
        <f t="shared" si="69"/>
        <v>0</v>
      </c>
      <c r="CP92" s="84">
        <f t="shared" si="69"/>
        <v>0</v>
      </c>
      <c r="CQ92" s="84">
        <f t="shared" si="69"/>
        <v>0</v>
      </c>
      <c r="CR92" s="84">
        <f t="shared" si="69"/>
        <v>0</v>
      </c>
      <c r="CS92" s="84">
        <f t="shared" si="69"/>
        <v>0</v>
      </c>
      <c r="CT92" s="84">
        <f t="shared" si="69"/>
        <v>0</v>
      </c>
      <c r="CU92" s="84">
        <f t="shared" si="69"/>
        <v>0</v>
      </c>
      <c r="CV92" s="84">
        <f t="shared" si="69"/>
        <v>0</v>
      </c>
      <c r="CW92" s="84">
        <f t="shared" si="69"/>
        <v>0</v>
      </c>
      <c r="CX92" s="84">
        <f t="shared" si="69"/>
        <v>0</v>
      </c>
      <c r="CY92" s="84">
        <f t="shared" si="69"/>
        <v>0</v>
      </c>
      <c r="CZ92" s="84">
        <f t="shared" si="69"/>
        <v>0</v>
      </c>
      <c r="DA92" s="84">
        <f t="shared" si="69"/>
        <v>0</v>
      </c>
      <c r="DB92" s="84">
        <f t="shared" si="69"/>
        <v>0</v>
      </c>
      <c r="DC92" s="84">
        <f t="shared" si="69"/>
        <v>0</v>
      </c>
      <c r="DD92" s="84">
        <f t="shared" si="69"/>
        <v>0</v>
      </c>
      <c r="DE92" s="84">
        <f t="shared" si="69"/>
        <v>0</v>
      </c>
      <c r="DF92" s="84">
        <f t="shared" si="69"/>
        <v>0</v>
      </c>
      <c r="DG92" s="84">
        <f t="shared" si="69"/>
        <v>0</v>
      </c>
      <c r="DH92" s="84">
        <f t="shared" si="69"/>
        <v>0</v>
      </c>
      <c r="DI92" s="84">
        <f t="shared" si="69"/>
        <v>0</v>
      </c>
      <c r="DJ92" s="84">
        <f t="shared" si="69"/>
        <v>0</v>
      </c>
      <c r="DK92" s="84">
        <f t="shared" si="69"/>
        <v>0</v>
      </c>
      <c r="DL92" s="84">
        <f t="shared" si="69"/>
        <v>0</v>
      </c>
      <c r="DM92" s="84">
        <f t="shared" si="69"/>
        <v>0</v>
      </c>
      <c r="DN92" s="84">
        <f t="shared" si="69"/>
        <v>0</v>
      </c>
      <c r="DO92" s="84">
        <f t="shared" si="69"/>
        <v>0</v>
      </c>
      <c r="DP92" s="84">
        <f t="shared" si="69"/>
        <v>0</v>
      </c>
      <c r="DQ92" s="84">
        <f t="shared" si="69"/>
        <v>0</v>
      </c>
      <c r="DR92" s="84">
        <f t="shared" si="69"/>
        <v>0</v>
      </c>
      <c r="DS92" s="84">
        <f t="shared" si="69"/>
        <v>0</v>
      </c>
      <c r="DT92" s="84">
        <f t="shared" si="69"/>
        <v>0</v>
      </c>
      <c r="DU92" s="84">
        <f t="shared" si="69"/>
        <v>0</v>
      </c>
      <c r="DV92" s="84">
        <f t="shared" si="69"/>
        <v>0</v>
      </c>
      <c r="DW92" s="84">
        <f t="shared" si="69"/>
        <v>0</v>
      </c>
      <c r="DX92" s="84">
        <f t="shared" si="69"/>
        <v>0</v>
      </c>
      <c r="DY92" s="84">
        <f t="shared" si="69"/>
        <v>0</v>
      </c>
      <c r="DZ92" s="84">
        <f t="shared" si="69"/>
        <v>0</v>
      </c>
      <c r="EA92" s="84">
        <f t="shared" si="69"/>
        <v>0</v>
      </c>
      <c r="EB92" s="84">
        <f t="shared" si="69"/>
        <v>0</v>
      </c>
      <c r="EC92" s="84">
        <f t="shared" si="69"/>
        <v>0</v>
      </c>
      <c r="ED92" s="84">
        <f t="shared" si="69"/>
        <v>0</v>
      </c>
      <c r="EE92" s="84">
        <f t="shared" ref="EE92:EG92" si="70">EE91*($F$14/12)</f>
        <v>0</v>
      </c>
      <c r="EF92" s="84">
        <f t="shared" si="70"/>
        <v>0</v>
      </c>
      <c r="EG92" s="84">
        <f t="shared" si="70"/>
        <v>0</v>
      </c>
    </row>
    <row r="93" spans="1:137" x14ac:dyDescent="0.35">
      <c r="A93" s="71"/>
      <c r="B93" s="71"/>
      <c r="C93" s="71"/>
      <c r="D93" s="71" t="s">
        <v>63</v>
      </c>
      <c r="E93" s="84">
        <f>$G$14</f>
        <v>0</v>
      </c>
      <c r="F93" s="84">
        <f>$G$14</f>
        <v>0</v>
      </c>
      <c r="G93" s="84">
        <f t="shared" ref="G93:BR93" si="71">$G$14</f>
        <v>0</v>
      </c>
      <c r="H93" s="84">
        <f t="shared" si="71"/>
        <v>0</v>
      </c>
      <c r="I93" s="84">
        <f t="shared" si="71"/>
        <v>0</v>
      </c>
      <c r="J93" s="84">
        <f t="shared" si="71"/>
        <v>0</v>
      </c>
      <c r="K93" s="84">
        <f t="shared" si="71"/>
        <v>0</v>
      </c>
      <c r="L93" s="84">
        <f t="shared" si="71"/>
        <v>0</v>
      </c>
      <c r="M93" s="84">
        <f t="shared" si="71"/>
        <v>0</v>
      </c>
      <c r="N93" s="84">
        <f t="shared" si="71"/>
        <v>0</v>
      </c>
      <c r="O93" s="84">
        <f t="shared" si="71"/>
        <v>0</v>
      </c>
      <c r="P93" s="84">
        <f t="shared" si="71"/>
        <v>0</v>
      </c>
      <c r="Q93" s="84">
        <f t="shared" si="71"/>
        <v>0</v>
      </c>
      <c r="R93" s="84">
        <f t="shared" si="71"/>
        <v>0</v>
      </c>
      <c r="S93" s="84">
        <f t="shared" si="71"/>
        <v>0</v>
      </c>
      <c r="T93" s="84">
        <f t="shared" si="71"/>
        <v>0</v>
      </c>
      <c r="U93" s="84">
        <f t="shared" si="71"/>
        <v>0</v>
      </c>
      <c r="V93" s="84">
        <f t="shared" si="71"/>
        <v>0</v>
      </c>
      <c r="W93" s="84">
        <f t="shared" si="71"/>
        <v>0</v>
      </c>
      <c r="X93" s="84">
        <f t="shared" si="71"/>
        <v>0</v>
      </c>
      <c r="Y93" s="84">
        <f t="shared" si="71"/>
        <v>0</v>
      </c>
      <c r="Z93" s="84">
        <f t="shared" si="71"/>
        <v>0</v>
      </c>
      <c r="AA93" s="84">
        <f t="shared" si="71"/>
        <v>0</v>
      </c>
      <c r="AB93" s="84">
        <f t="shared" si="71"/>
        <v>0</v>
      </c>
      <c r="AC93" s="84">
        <f t="shared" si="71"/>
        <v>0</v>
      </c>
      <c r="AD93" s="84">
        <f t="shared" si="71"/>
        <v>0</v>
      </c>
      <c r="AE93" s="84">
        <f t="shared" si="71"/>
        <v>0</v>
      </c>
      <c r="AF93" s="84">
        <f t="shared" si="71"/>
        <v>0</v>
      </c>
      <c r="AG93" s="84">
        <f t="shared" si="71"/>
        <v>0</v>
      </c>
      <c r="AH93" s="84">
        <f t="shared" si="71"/>
        <v>0</v>
      </c>
      <c r="AI93" s="84">
        <f t="shared" si="71"/>
        <v>0</v>
      </c>
      <c r="AJ93" s="84">
        <f t="shared" si="71"/>
        <v>0</v>
      </c>
      <c r="AK93" s="84">
        <f t="shared" si="71"/>
        <v>0</v>
      </c>
      <c r="AL93" s="84">
        <f t="shared" si="71"/>
        <v>0</v>
      </c>
      <c r="AM93" s="84">
        <f t="shared" si="71"/>
        <v>0</v>
      </c>
      <c r="AN93" s="84">
        <f t="shared" si="71"/>
        <v>0</v>
      </c>
      <c r="AO93" s="84">
        <f t="shared" si="71"/>
        <v>0</v>
      </c>
      <c r="AP93" s="84">
        <f t="shared" si="71"/>
        <v>0</v>
      </c>
      <c r="AQ93" s="84">
        <f t="shared" si="71"/>
        <v>0</v>
      </c>
      <c r="AR93" s="84">
        <f t="shared" si="71"/>
        <v>0</v>
      </c>
      <c r="AS93" s="84">
        <f t="shared" si="71"/>
        <v>0</v>
      </c>
      <c r="AT93" s="84">
        <f t="shared" si="71"/>
        <v>0</v>
      </c>
      <c r="AU93" s="84">
        <f t="shared" si="71"/>
        <v>0</v>
      </c>
      <c r="AV93" s="84">
        <f t="shared" si="71"/>
        <v>0</v>
      </c>
      <c r="AW93" s="84">
        <f t="shared" si="71"/>
        <v>0</v>
      </c>
      <c r="AX93" s="84">
        <f t="shared" si="71"/>
        <v>0</v>
      </c>
      <c r="AY93" s="84">
        <f t="shared" si="71"/>
        <v>0</v>
      </c>
      <c r="AZ93" s="84">
        <f t="shared" si="71"/>
        <v>0</v>
      </c>
      <c r="BA93" s="84">
        <f t="shared" si="71"/>
        <v>0</v>
      </c>
      <c r="BB93" s="84">
        <f t="shared" si="71"/>
        <v>0</v>
      </c>
      <c r="BC93" s="84">
        <f t="shared" si="71"/>
        <v>0</v>
      </c>
      <c r="BD93" s="84">
        <f t="shared" si="71"/>
        <v>0</v>
      </c>
      <c r="BE93" s="84">
        <f t="shared" si="71"/>
        <v>0</v>
      </c>
      <c r="BF93" s="84">
        <f t="shared" si="71"/>
        <v>0</v>
      </c>
      <c r="BG93" s="84">
        <f t="shared" si="71"/>
        <v>0</v>
      </c>
      <c r="BH93" s="84">
        <f t="shared" si="71"/>
        <v>0</v>
      </c>
      <c r="BI93" s="84">
        <f t="shared" si="71"/>
        <v>0</v>
      </c>
      <c r="BJ93" s="84">
        <f t="shared" si="71"/>
        <v>0</v>
      </c>
      <c r="BK93" s="84">
        <f t="shared" si="71"/>
        <v>0</v>
      </c>
      <c r="BL93" s="84">
        <f t="shared" si="71"/>
        <v>0</v>
      </c>
      <c r="BM93" s="84">
        <f t="shared" si="71"/>
        <v>0</v>
      </c>
      <c r="BN93" s="84">
        <f t="shared" si="71"/>
        <v>0</v>
      </c>
      <c r="BO93" s="84">
        <f t="shared" si="71"/>
        <v>0</v>
      </c>
      <c r="BP93" s="84">
        <f t="shared" si="71"/>
        <v>0</v>
      </c>
      <c r="BQ93" s="84">
        <f t="shared" si="71"/>
        <v>0</v>
      </c>
      <c r="BR93" s="84">
        <f t="shared" si="71"/>
        <v>0</v>
      </c>
      <c r="BS93" s="84">
        <f t="shared" ref="BS93:ED93" si="72">$G$14</f>
        <v>0</v>
      </c>
      <c r="BT93" s="84">
        <f t="shared" si="72"/>
        <v>0</v>
      </c>
      <c r="BU93" s="84">
        <f t="shared" si="72"/>
        <v>0</v>
      </c>
      <c r="BV93" s="84">
        <f t="shared" si="72"/>
        <v>0</v>
      </c>
      <c r="BW93" s="84">
        <f t="shared" si="72"/>
        <v>0</v>
      </c>
      <c r="BX93" s="84">
        <f t="shared" si="72"/>
        <v>0</v>
      </c>
      <c r="BY93" s="84">
        <f t="shared" si="72"/>
        <v>0</v>
      </c>
      <c r="BZ93" s="84">
        <f t="shared" si="72"/>
        <v>0</v>
      </c>
      <c r="CA93" s="84">
        <f t="shared" si="72"/>
        <v>0</v>
      </c>
      <c r="CB93" s="84">
        <f t="shared" si="72"/>
        <v>0</v>
      </c>
      <c r="CC93" s="84">
        <f t="shared" si="72"/>
        <v>0</v>
      </c>
      <c r="CD93" s="84">
        <f t="shared" si="72"/>
        <v>0</v>
      </c>
      <c r="CE93" s="84">
        <f t="shared" si="72"/>
        <v>0</v>
      </c>
      <c r="CF93" s="84">
        <f t="shared" si="72"/>
        <v>0</v>
      </c>
      <c r="CG93" s="84">
        <f t="shared" si="72"/>
        <v>0</v>
      </c>
      <c r="CH93" s="84">
        <f t="shared" si="72"/>
        <v>0</v>
      </c>
      <c r="CI93" s="84">
        <f t="shared" si="72"/>
        <v>0</v>
      </c>
      <c r="CJ93" s="84">
        <f t="shared" si="72"/>
        <v>0</v>
      </c>
      <c r="CK93" s="84">
        <f t="shared" si="72"/>
        <v>0</v>
      </c>
      <c r="CL93" s="84">
        <f t="shared" si="72"/>
        <v>0</v>
      </c>
      <c r="CM93" s="84">
        <f t="shared" si="72"/>
        <v>0</v>
      </c>
      <c r="CN93" s="84">
        <f t="shared" si="72"/>
        <v>0</v>
      </c>
      <c r="CO93" s="84">
        <f t="shared" si="72"/>
        <v>0</v>
      </c>
      <c r="CP93" s="84">
        <f t="shared" si="72"/>
        <v>0</v>
      </c>
      <c r="CQ93" s="84">
        <f t="shared" si="72"/>
        <v>0</v>
      </c>
      <c r="CR93" s="84">
        <f t="shared" si="72"/>
        <v>0</v>
      </c>
      <c r="CS93" s="84">
        <f t="shared" si="72"/>
        <v>0</v>
      </c>
      <c r="CT93" s="84">
        <f t="shared" si="72"/>
        <v>0</v>
      </c>
      <c r="CU93" s="84">
        <f t="shared" si="72"/>
        <v>0</v>
      </c>
      <c r="CV93" s="84">
        <f t="shared" si="72"/>
        <v>0</v>
      </c>
      <c r="CW93" s="84">
        <f t="shared" si="72"/>
        <v>0</v>
      </c>
      <c r="CX93" s="84">
        <f t="shared" si="72"/>
        <v>0</v>
      </c>
      <c r="CY93" s="84">
        <f t="shared" si="72"/>
        <v>0</v>
      </c>
      <c r="CZ93" s="84">
        <f t="shared" si="72"/>
        <v>0</v>
      </c>
      <c r="DA93" s="84">
        <f t="shared" si="72"/>
        <v>0</v>
      </c>
      <c r="DB93" s="84">
        <f t="shared" si="72"/>
        <v>0</v>
      </c>
      <c r="DC93" s="84">
        <f t="shared" si="72"/>
        <v>0</v>
      </c>
      <c r="DD93" s="84">
        <f t="shared" si="72"/>
        <v>0</v>
      </c>
      <c r="DE93" s="84">
        <f t="shared" si="72"/>
        <v>0</v>
      </c>
      <c r="DF93" s="84">
        <f t="shared" si="72"/>
        <v>0</v>
      </c>
      <c r="DG93" s="84">
        <f t="shared" si="72"/>
        <v>0</v>
      </c>
      <c r="DH93" s="84">
        <f t="shared" si="72"/>
        <v>0</v>
      </c>
      <c r="DI93" s="84">
        <f t="shared" si="72"/>
        <v>0</v>
      </c>
      <c r="DJ93" s="84">
        <f t="shared" si="72"/>
        <v>0</v>
      </c>
      <c r="DK93" s="84">
        <f t="shared" si="72"/>
        <v>0</v>
      </c>
      <c r="DL93" s="84">
        <f t="shared" si="72"/>
        <v>0</v>
      </c>
      <c r="DM93" s="84">
        <f t="shared" si="72"/>
        <v>0</v>
      </c>
      <c r="DN93" s="84">
        <f t="shared" si="72"/>
        <v>0</v>
      </c>
      <c r="DO93" s="84">
        <f t="shared" si="72"/>
        <v>0</v>
      </c>
      <c r="DP93" s="84">
        <f t="shared" si="72"/>
        <v>0</v>
      </c>
      <c r="DQ93" s="84">
        <f t="shared" si="72"/>
        <v>0</v>
      </c>
      <c r="DR93" s="84">
        <f t="shared" si="72"/>
        <v>0</v>
      </c>
      <c r="DS93" s="84">
        <f t="shared" si="72"/>
        <v>0</v>
      </c>
      <c r="DT93" s="84">
        <f t="shared" si="72"/>
        <v>0</v>
      </c>
      <c r="DU93" s="84">
        <f t="shared" si="72"/>
        <v>0</v>
      </c>
      <c r="DV93" s="84">
        <f t="shared" si="72"/>
        <v>0</v>
      </c>
      <c r="DW93" s="84">
        <f t="shared" si="72"/>
        <v>0</v>
      </c>
      <c r="DX93" s="84">
        <f t="shared" si="72"/>
        <v>0</v>
      </c>
      <c r="DY93" s="84">
        <f t="shared" si="72"/>
        <v>0</v>
      </c>
      <c r="DZ93" s="84">
        <f t="shared" si="72"/>
        <v>0</v>
      </c>
      <c r="EA93" s="84">
        <f t="shared" si="72"/>
        <v>0</v>
      </c>
      <c r="EB93" s="84">
        <f t="shared" si="72"/>
        <v>0</v>
      </c>
      <c r="EC93" s="84">
        <f t="shared" si="72"/>
        <v>0</v>
      </c>
      <c r="ED93" s="84">
        <f t="shared" si="72"/>
        <v>0</v>
      </c>
      <c r="EE93" s="84">
        <f t="shared" ref="EE93:EG93" si="73">$G$14</f>
        <v>0</v>
      </c>
      <c r="EF93" s="84">
        <f t="shared" si="73"/>
        <v>0</v>
      </c>
      <c r="EG93" s="84">
        <f t="shared" si="73"/>
        <v>0</v>
      </c>
    </row>
    <row r="94" spans="1:137" x14ac:dyDescent="0.35">
      <c r="A94" s="71"/>
      <c r="B94" s="71"/>
      <c r="C94" s="71"/>
      <c r="D94" s="71" t="s">
        <v>64</v>
      </c>
      <c r="E94" s="84">
        <f>E91+E92-E93</f>
        <v>0</v>
      </c>
      <c r="F94" s="84">
        <f>F91+F92-F93</f>
        <v>0</v>
      </c>
      <c r="G94" s="84">
        <f t="shared" ref="G94:BR94" si="74">G91+G92-G93</f>
        <v>0</v>
      </c>
      <c r="H94" s="84">
        <f t="shared" si="74"/>
        <v>0</v>
      </c>
      <c r="I94" s="84">
        <f t="shared" si="74"/>
        <v>0</v>
      </c>
      <c r="J94" s="84">
        <f t="shared" si="74"/>
        <v>0</v>
      </c>
      <c r="K94" s="84">
        <f t="shared" si="74"/>
        <v>0</v>
      </c>
      <c r="L94" s="84">
        <f t="shared" si="74"/>
        <v>0</v>
      </c>
      <c r="M94" s="84">
        <f t="shared" si="74"/>
        <v>0</v>
      </c>
      <c r="N94" s="84">
        <f t="shared" si="74"/>
        <v>0</v>
      </c>
      <c r="O94" s="84">
        <f t="shared" si="74"/>
        <v>0</v>
      </c>
      <c r="P94" s="84">
        <f t="shared" si="74"/>
        <v>0</v>
      </c>
      <c r="Q94" s="84">
        <f t="shared" si="74"/>
        <v>0</v>
      </c>
      <c r="R94" s="84">
        <f t="shared" si="74"/>
        <v>0</v>
      </c>
      <c r="S94" s="84">
        <f t="shared" si="74"/>
        <v>0</v>
      </c>
      <c r="T94" s="84">
        <f t="shared" si="74"/>
        <v>0</v>
      </c>
      <c r="U94" s="84">
        <f t="shared" si="74"/>
        <v>0</v>
      </c>
      <c r="V94" s="84">
        <f t="shared" si="74"/>
        <v>0</v>
      </c>
      <c r="W94" s="84">
        <f t="shared" si="74"/>
        <v>0</v>
      </c>
      <c r="X94" s="84">
        <f t="shared" si="74"/>
        <v>0</v>
      </c>
      <c r="Y94" s="84">
        <f t="shared" si="74"/>
        <v>0</v>
      </c>
      <c r="Z94" s="84">
        <f t="shared" si="74"/>
        <v>0</v>
      </c>
      <c r="AA94" s="84">
        <f t="shared" si="74"/>
        <v>0</v>
      </c>
      <c r="AB94" s="84">
        <f t="shared" si="74"/>
        <v>0</v>
      </c>
      <c r="AC94" s="84">
        <f t="shared" si="74"/>
        <v>0</v>
      </c>
      <c r="AD94" s="84">
        <f t="shared" si="74"/>
        <v>0</v>
      </c>
      <c r="AE94" s="84">
        <f t="shared" si="74"/>
        <v>0</v>
      </c>
      <c r="AF94" s="84">
        <f t="shared" si="74"/>
        <v>0</v>
      </c>
      <c r="AG94" s="84">
        <f t="shared" si="74"/>
        <v>0</v>
      </c>
      <c r="AH94" s="84">
        <f t="shared" si="74"/>
        <v>0</v>
      </c>
      <c r="AI94" s="84">
        <f t="shared" si="74"/>
        <v>0</v>
      </c>
      <c r="AJ94" s="84">
        <f t="shared" si="74"/>
        <v>0</v>
      </c>
      <c r="AK94" s="84">
        <f t="shared" si="74"/>
        <v>0</v>
      </c>
      <c r="AL94" s="84">
        <f t="shared" si="74"/>
        <v>0</v>
      </c>
      <c r="AM94" s="84">
        <f t="shared" si="74"/>
        <v>0</v>
      </c>
      <c r="AN94" s="84">
        <f t="shared" si="74"/>
        <v>0</v>
      </c>
      <c r="AO94" s="84">
        <f t="shared" si="74"/>
        <v>0</v>
      </c>
      <c r="AP94" s="84">
        <f t="shared" si="74"/>
        <v>0</v>
      </c>
      <c r="AQ94" s="84">
        <f t="shared" si="74"/>
        <v>0</v>
      </c>
      <c r="AR94" s="84">
        <f t="shared" si="74"/>
        <v>0</v>
      </c>
      <c r="AS94" s="84">
        <f t="shared" si="74"/>
        <v>0</v>
      </c>
      <c r="AT94" s="84">
        <f t="shared" si="74"/>
        <v>0</v>
      </c>
      <c r="AU94" s="84">
        <f t="shared" si="74"/>
        <v>0</v>
      </c>
      <c r="AV94" s="84">
        <f t="shared" si="74"/>
        <v>0</v>
      </c>
      <c r="AW94" s="84">
        <f t="shared" si="74"/>
        <v>0</v>
      </c>
      <c r="AX94" s="84">
        <f t="shared" si="74"/>
        <v>0</v>
      </c>
      <c r="AY94" s="84">
        <f t="shared" si="74"/>
        <v>0</v>
      </c>
      <c r="AZ94" s="84">
        <f t="shared" si="74"/>
        <v>0</v>
      </c>
      <c r="BA94" s="84">
        <f t="shared" si="74"/>
        <v>0</v>
      </c>
      <c r="BB94" s="84">
        <f t="shared" si="74"/>
        <v>0</v>
      </c>
      <c r="BC94" s="84">
        <f t="shared" si="74"/>
        <v>0</v>
      </c>
      <c r="BD94" s="84">
        <f t="shared" si="74"/>
        <v>0</v>
      </c>
      <c r="BE94" s="84">
        <f t="shared" si="74"/>
        <v>0</v>
      </c>
      <c r="BF94" s="84">
        <f t="shared" si="74"/>
        <v>0</v>
      </c>
      <c r="BG94" s="84">
        <f t="shared" si="74"/>
        <v>0</v>
      </c>
      <c r="BH94" s="84">
        <f t="shared" si="74"/>
        <v>0</v>
      </c>
      <c r="BI94" s="84">
        <f t="shared" si="74"/>
        <v>0</v>
      </c>
      <c r="BJ94" s="84">
        <f t="shared" si="74"/>
        <v>0</v>
      </c>
      <c r="BK94" s="84">
        <f t="shared" si="74"/>
        <v>0</v>
      </c>
      <c r="BL94" s="84">
        <f t="shared" si="74"/>
        <v>0</v>
      </c>
      <c r="BM94" s="84">
        <f t="shared" si="74"/>
        <v>0</v>
      </c>
      <c r="BN94" s="84">
        <f t="shared" si="74"/>
        <v>0</v>
      </c>
      <c r="BO94" s="84">
        <f t="shared" si="74"/>
        <v>0</v>
      </c>
      <c r="BP94" s="84">
        <f t="shared" si="74"/>
        <v>0</v>
      </c>
      <c r="BQ94" s="84">
        <f t="shared" si="74"/>
        <v>0</v>
      </c>
      <c r="BR94" s="84">
        <f t="shared" si="74"/>
        <v>0</v>
      </c>
      <c r="BS94" s="84">
        <f t="shared" ref="BS94:ED94" si="75">BS91+BS92-BS93</f>
        <v>0</v>
      </c>
      <c r="BT94" s="84">
        <f t="shared" si="75"/>
        <v>0</v>
      </c>
      <c r="BU94" s="84">
        <f t="shared" si="75"/>
        <v>0</v>
      </c>
      <c r="BV94" s="84">
        <f t="shared" si="75"/>
        <v>0</v>
      </c>
      <c r="BW94" s="84">
        <f t="shared" si="75"/>
        <v>0</v>
      </c>
      <c r="BX94" s="84">
        <f t="shared" si="75"/>
        <v>0</v>
      </c>
      <c r="BY94" s="84">
        <f t="shared" si="75"/>
        <v>0</v>
      </c>
      <c r="BZ94" s="84">
        <f t="shared" si="75"/>
        <v>0</v>
      </c>
      <c r="CA94" s="84">
        <f t="shared" si="75"/>
        <v>0</v>
      </c>
      <c r="CB94" s="84">
        <f t="shared" si="75"/>
        <v>0</v>
      </c>
      <c r="CC94" s="84">
        <f t="shared" si="75"/>
        <v>0</v>
      </c>
      <c r="CD94" s="84">
        <f t="shared" si="75"/>
        <v>0</v>
      </c>
      <c r="CE94" s="84">
        <f t="shared" si="75"/>
        <v>0</v>
      </c>
      <c r="CF94" s="84">
        <f t="shared" si="75"/>
        <v>0</v>
      </c>
      <c r="CG94" s="84">
        <f t="shared" si="75"/>
        <v>0</v>
      </c>
      <c r="CH94" s="84">
        <f t="shared" si="75"/>
        <v>0</v>
      </c>
      <c r="CI94" s="84">
        <f t="shared" si="75"/>
        <v>0</v>
      </c>
      <c r="CJ94" s="84">
        <f t="shared" si="75"/>
        <v>0</v>
      </c>
      <c r="CK94" s="84">
        <f t="shared" si="75"/>
        <v>0</v>
      </c>
      <c r="CL94" s="84">
        <f t="shared" si="75"/>
        <v>0</v>
      </c>
      <c r="CM94" s="84">
        <f t="shared" si="75"/>
        <v>0</v>
      </c>
      <c r="CN94" s="84">
        <f t="shared" si="75"/>
        <v>0</v>
      </c>
      <c r="CO94" s="84">
        <f t="shared" si="75"/>
        <v>0</v>
      </c>
      <c r="CP94" s="84">
        <f t="shared" si="75"/>
        <v>0</v>
      </c>
      <c r="CQ94" s="84">
        <f t="shared" si="75"/>
        <v>0</v>
      </c>
      <c r="CR94" s="84">
        <f t="shared" si="75"/>
        <v>0</v>
      </c>
      <c r="CS94" s="84">
        <f t="shared" si="75"/>
        <v>0</v>
      </c>
      <c r="CT94" s="84">
        <f t="shared" si="75"/>
        <v>0</v>
      </c>
      <c r="CU94" s="84">
        <f t="shared" si="75"/>
        <v>0</v>
      </c>
      <c r="CV94" s="84">
        <f t="shared" si="75"/>
        <v>0</v>
      </c>
      <c r="CW94" s="84">
        <f t="shared" si="75"/>
        <v>0</v>
      </c>
      <c r="CX94" s="84">
        <f t="shared" si="75"/>
        <v>0</v>
      </c>
      <c r="CY94" s="84">
        <f t="shared" si="75"/>
        <v>0</v>
      </c>
      <c r="CZ94" s="84">
        <f t="shared" si="75"/>
        <v>0</v>
      </c>
      <c r="DA94" s="84">
        <f t="shared" si="75"/>
        <v>0</v>
      </c>
      <c r="DB94" s="84">
        <f t="shared" si="75"/>
        <v>0</v>
      </c>
      <c r="DC94" s="84">
        <f t="shared" si="75"/>
        <v>0</v>
      </c>
      <c r="DD94" s="84">
        <f t="shared" si="75"/>
        <v>0</v>
      </c>
      <c r="DE94" s="84">
        <f t="shared" si="75"/>
        <v>0</v>
      </c>
      <c r="DF94" s="84">
        <f t="shared" si="75"/>
        <v>0</v>
      </c>
      <c r="DG94" s="84">
        <f t="shared" si="75"/>
        <v>0</v>
      </c>
      <c r="DH94" s="84">
        <f t="shared" si="75"/>
        <v>0</v>
      </c>
      <c r="DI94" s="84">
        <f t="shared" si="75"/>
        <v>0</v>
      </c>
      <c r="DJ94" s="84">
        <f t="shared" si="75"/>
        <v>0</v>
      </c>
      <c r="DK94" s="84">
        <f t="shared" si="75"/>
        <v>0</v>
      </c>
      <c r="DL94" s="84">
        <f t="shared" si="75"/>
        <v>0</v>
      </c>
      <c r="DM94" s="84">
        <f t="shared" si="75"/>
        <v>0</v>
      </c>
      <c r="DN94" s="84">
        <f t="shared" si="75"/>
        <v>0</v>
      </c>
      <c r="DO94" s="84">
        <f t="shared" si="75"/>
        <v>0</v>
      </c>
      <c r="DP94" s="84">
        <f t="shared" si="75"/>
        <v>0</v>
      </c>
      <c r="DQ94" s="84">
        <f t="shared" si="75"/>
        <v>0</v>
      </c>
      <c r="DR94" s="84">
        <f t="shared" si="75"/>
        <v>0</v>
      </c>
      <c r="DS94" s="84">
        <f t="shared" si="75"/>
        <v>0</v>
      </c>
      <c r="DT94" s="84">
        <f t="shared" si="75"/>
        <v>0</v>
      </c>
      <c r="DU94" s="84">
        <f t="shared" si="75"/>
        <v>0</v>
      </c>
      <c r="DV94" s="84">
        <f t="shared" si="75"/>
        <v>0</v>
      </c>
      <c r="DW94" s="84">
        <f t="shared" si="75"/>
        <v>0</v>
      </c>
      <c r="DX94" s="84">
        <f t="shared" si="75"/>
        <v>0</v>
      </c>
      <c r="DY94" s="84">
        <f t="shared" si="75"/>
        <v>0</v>
      </c>
      <c r="DZ94" s="84">
        <f t="shared" si="75"/>
        <v>0</v>
      </c>
      <c r="EA94" s="84">
        <f t="shared" si="75"/>
        <v>0</v>
      </c>
      <c r="EB94" s="84">
        <f t="shared" si="75"/>
        <v>0</v>
      </c>
      <c r="EC94" s="84">
        <f t="shared" si="75"/>
        <v>0</v>
      </c>
      <c r="ED94" s="84">
        <f t="shared" si="75"/>
        <v>0</v>
      </c>
      <c r="EE94" s="84">
        <f t="shared" ref="EE94:EG94" si="76">EE91+EE92-EE93</f>
        <v>0</v>
      </c>
      <c r="EF94" s="84">
        <f t="shared" si="76"/>
        <v>0</v>
      </c>
      <c r="EG94" s="84">
        <f t="shared" si="76"/>
        <v>0</v>
      </c>
    </row>
    <row r="95" spans="1:137" x14ac:dyDescent="0.35">
      <c r="A95" s="71"/>
      <c r="B95" s="71"/>
      <c r="C95" s="71"/>
      <c r="D95" s="71"/>
      <c r="E95" s="88" t="str">
        <f>IF(E94&lt;=0,"PAID OFF","")</f>
        <v>PAID OFF</v>
      </c>
      <c r="F95" s="88" t="str">
        <f t="shared" ref="F95:BQ95" si="77">IF(F94&lt;=0,"PAID OFF","")</f>
        <v>PAID OFF</v>
      </c>
      <c r="G95" s="88" t="str">
        <f t="shared" si="77"/>
        <v>PAID OFF</v>
      </c>
      <c r="H95" s="88" t="str">
        <f t="shared" si="77"/>
        <v>PAID OFF</v>
      </c>
      <c r="I95" s="88" t="str">
        <f t="shared" si="77"/>
        <v>PAID OFF</v>
      </c>
      <c r="J95" s="88" t="str">
        <f t="shared" si="77"/>
        <v>PAID OFF</v>
      </c>
      <c r="K95" s="88" t="str">
        <f t="shared" si="77"/>
        <v>PAID OFF</v>
      </c>
      <c r="L95" s="88" t="str">
        <f t="shared" si="77"/>
        <v>PAID OFF</v>
      </c>
      <c r="M95" s="88" t="str">
        <f t="shared" si="77"/>
        <v>PAID OFF</v>
      </c>
      <c r="N95" s="88" t="str">
        <f t="shared" si="77"/>
        <v>PAID OFF</v>
      </c>
      <c r="O95" s="88" t="str">
        <f t="shared" si="77"/>
        <v>PAID OFF</v>
      </c>
      <c r="P95" s="88" t="str">
        <f t="shared" si="77"/>
        <v>PAID OFF</v>
      </c>
      <c r="Q95" s="88" t="str">
        <f t="shared" si="77"/>
        <v>PAID OFF</v>
      </c>
      <c r="R95" s="88" t="str">
        <f t="shared" si="77"/>
        <v>PAID OFF</v>
      </c>
      <c r="S95" s="88" t="str">
        <f t="shared" si="77"/>
        <v>PAID OFF</v>
      </c>
      <c r="T95" s="88" t="str">
        <f t="shared" si="77"/>
        <v>PAID OFF</v>
      </c>
      <c r="U95" s="88" t="str">
        <f t="shared" si="77"/>
        <v>PAID OFF</v>
      </c>
      <c r="V95" s="88" t="str">
        <f t="shared" si="77"/>
        <v>PAID OFF</v>
      </c>
      <c r="W95" s="88" t="str">
        <f t="shared" si="77"/>
        <v>PAID OFF</v>
      </c>
      <c r="X95" s="88" t="str">
        <f t="shared" si="77"/>
        <v>PAID OFF</v>
      </c>
      <c r="Y95" s="88" t="str">
        <f t="shared" si="77"/>
        <v>PAID OFF</v>
      </c>
      <c r="Z95" s="88" t="str">
        <f t="shared" si="77"/>
        <v>PAID OFF</v>
      </c>
      <c r="AA95" s="88" t="str">
        <f t="shared" si="77"/>
        <v>PAID OFF</v>
      </c>
      <c r="AB95" s="88" t="str">
        <f t="shared" si="77"/>
        <v>PAID OFF</v>
      </c>
      <c r="AC95" s="88" t="str">
        <f t="shared" si="77"/>
        <v>PAID OFF</v>
      </c>
      <c r="AD95" s="88" t="str">
        <f t="shared" si="77"/>
        <v>PAID OFF</v>
      </c>
      <c r="AE95" s="88" t="str">
        <f t="shared" si="77"/>
        <v>PAID OFF</v>
      </c>
      <c r="AF95" s="88" t="str">
        <f t="shared" si="77"/>
        <v>PAID OFF</v>
      </c>
      <c r="AG95" s="88" t="str">
        <f t="shared" si="77"/>
        <v>PAID OFF</v>
      </c>
      <c r="AH95" s="88" t="str">
        <f t="shared" si="77"/>
        <v>PAID OFF</v>
      </c>
      <c r="AI95" s="88" t="str">
        <f t="shared" si="77"/>
        <v>PAID OFF</v>
      </c>
      <c r="AJ95" s="88" t="str">
        <f t="shared" si="77"/>
        <v>PAID OFF</v>
      </c>
      <c r="AK95" s="88" t="str">
        <f t="shared" si="77"/>
        <v>PAID OFF</v>
      </c>
      <c r="AL95" s="88" t="str">
        <f t="shared" si="77"/>
        <v>PAID OFF</v>
      </c>
      <c r="AM95" s="88" t="str">
        <f t="shared" si="77"/>
        <v>PAID OFF</v>
      </c>
      <c r="AN95" s="88" t="str">
        <f t="shared" si="77"/>
        <v>PAID OFF</v>
      </c>
      <c r="AO95" s="88" t="str">
        <f t="shared" si="77"/>
        <v>PAID OFF</v>
      </c>
      <c r="AP95" s="88" t="str">
        <f t="shared" si="77"/>
        <v>PAID OFF</v>
      </c>
      <c r="AQ95" s="88" t="str">
        <f t="shared" si="77"/>
        <v>PAID OFF</v>
      </c>
      <c r="AR95" s="88" t="str">
        <f t="shared" si="77"/>
        <v>PAID OFF</v>
      </c>
      <c r="AS95" s="88" t="str">
        <f t="shared" si="77"/>
        <v>PAID OFF</v>
      </c>
      <c r="AT95" s="88" t="str">
        <f t="shared" si="77"/>
        <v>PAID OFF</v>
      </c>
      <c r="AU95" s="88" t="str">
        <f t="shared" si="77"/>
        <v>PAID OFF</v>
      </c>
      <c r="AV95" s="88" t="str">
        <f t="shared" si="77"/>
        <v>PAID OFF</v>
      </c>
      <c r="AW95" s="88" t="str">
        <f t="shared" si="77"/>
        <v>PAID OFF</v>
      </c>
      <c r="AX95" s="88" t="str">
        <f t="shared" si="77"/>
        <v>PAID OFF</v>
      </c>
      <c r="AY95" s="88" t="str">
        <f t="shared" si="77"/>
        <v>PAID OFF</v>
      </c>
      <c r="AZ95" s="88" t="str">
        <f t="shared" si="77"/>
        <v>PAID OFF</v>
      </c>
      <c r="BA95" s="88" t="str">
        <f t="shared" si="77"/>
        <v>PAID OFF</v>
      </c>
      <c r="BB95" s="88" t="str">
        <f t="shared" si="77"/>
        <v>PAID OFF</v>
      </c>
      <c r="BC95" s="88" t="str">
        <f t="shared" si="77"/>
        <v>PAID OFF</v>
      </c>
      <c r="BD95" s="88" t="str">
        <f t="shared" si="77"/>
        <v>PAID OFF</v>
      </c>
      <c r="BE95" s="88" t="str">
        <f t="shared" si="77"/>
        <v>PAID OFF</v>
      </c>
      <c r="BF95" s="88" t="str">
        <f t="shared" si="77"/>
        <v>PAID OFF</v>
      </c>
      <c r="BG95" s="88" t="str">
        <f t="shared" si="77"/>
        <v>PAID OFF</v>
      </c>
      <c r="BH95" s="88" t="str">
        <f t="shared" si="77"/>
        <v>PAID OFF</v>
      </c>
      <c r="BI95" s="88" t="str">
        <f t="shared" si="77"/>
        <v>PAID OFF</v>
      </c>
      <c r="BJ95" s="88" t="str">
        <f t="shared" si="77"/>
        <v>PAID OFF</v>
      </c>
      <c r="BK95" s="88" t="str">
        <f t="shared" si="77"/>
        <v>PAID OFF</v>
      </c>
      <c r="BL95" s="88" t="str">
        <f t="shared" si="77"/>
        <v>PAID OFF</v>
      </c>
      <c r="BM95" s="88" t="str">
        <f t="shared" si="77"/>
        <v>PAID OFF</v>
      </c>
      <c r="BN95" s="88" t="str">
        <f t="shared" si="77"/>
        <v>PAID OFF</v>
      </c>
      <c r="BO95" s="88" t="str">
        <f t="shared" si="77"/>
        <v>PAID OFF</v>
      </c>
      <c r="BP95" s="88" t="str">
        <f t="shared" si="77"/>
        <v>PAID OFF</v>
      </c>
      <c r="BQ95" s="88" t="str">
        <f t="shared" si="77"/>
        <v>PAID OFF</v>
      </c>
      <c r="BR95" s="88" t="str">
        <f t="shared" ref="BR95:EC95" si="78">IF(BR94&lt;=0,"PAID OFF","")</f>
        <v>PAID OFF</v>
      </c>
      <c r="BS95" s="88" t="str">
        <f t="shared" si="78"/>
        <v>PAID OFF</v>
      </c>
      <c r="BT95" s="88" t="str">
        <f t="shared" si="78"/>
        <v>PAID OFF</v>
      </c>
      <c r="BU95" s="88" t="str">
        <f t="shared" si="78"/>
        <v>PAID OFF</v>
      </c>
      <c r="BV95" s="88" t="str">
        <f t="shared" si="78"/>
        <v>PAID OFF</v>
      </c>
      <c r="BW95" s="88" t="str">
        <f t="shared" si="78"/>
        <v>PAID OFF</v>
      </c>
      <c r="BX95" s="88" t="str">
        <f t="shared" si="78"/>
        <v>PAID OFF</v>
      </c>
      <c r="BY95" s="88" t="str">
        <f t="shared" si="78"/>
        <v>PAID OFF</v>
      </c>
      <c r="BZ95" s="88" t="str">
        <f t="shared" si="78"/>
        <v>PAID OFF</v>
      </c>
      <c r="CA95" s="88" t="str">
        <f t="shared" si="78"/>
        <v>PAID OFF</v>
      </c>
      <c r="CB95" s="88" t="str">
        <f t="shared" si="78"/>
        <v>PAID OFF</v>
      </c>
      <c r="CC95" s="88" t="str">
        <f t="shared" si="78"/>
        <v>PAID OFF</v>
      </c>
      <c r="CD95" s="88" t="str">
        <f t="shared" si="78"/>
        <v>PAID OFF</v>
      </c>
      <c r="CE95" s="88" t="str">
        <f t="shared" si="78"/>
        <v>PAID OFF</v>
      </c>
      <c r="CF95" s="88" t="str">
        <f t="shared" si="78"/>
        <v>PAID OFF</v>
      </c>
      <c r="CG95" s="88" t="str">
        <f t="shared" si="78"/>
        <v>PAID OFF</v>
      </c>
      <c r="CH95" s="88" t="str">
        <f t="shared" si="78"/>
        <v>PAID OFF</v>
      </c>
      <c r="CI95" s="88" t="str">
        <f t="shared" si="78"/>
        <v>PAID OFF</v>
      </c>
      <c r="CJ95" s="88" t="str">
        <f t="shared" si="78"/>
        <v>PAID OFF</v>
      </c>
      <c r="CK95" s="88" t="str">
        <f t="shared" si="78"/>
        <v>PAID OFF</v>
      </c>
      <c r="CL95" s="88" t="str">
        <f t="shared" si="78"/>
        <v>PAID OFF</v>
      </c>
      <c r="CM95" s="88" t="str">
        <f t="shared" si="78"/>
        <v>PAID OFF</v>
      </c>
      <c r="CN95" s="88" t="str">
        <f t="shared" si="78"/>
        <v>PAID OFF</v>
      </c>
      <c r="CO95" s="88" t="str">
        <f t="shared" si="78"/>
        <v>PAID OFF</v>
      </c>
      <c r="CP95" s="88" t="str">
        <f t="shared" si="78"/>
        <v>PAID OFF</v>
      </c>
      <c r="CQ95" s="88" t="str">
        <f t="shared" si="78"/>
        <v>PAID OFF</v>
      </c>
      <c r="CR95" s="88" t="str">
        <f t="shared" si="78"/>
        <v>PAID OFF</v>
      </c>
      <c r="CS95" s="88" t="str">
        <f t="shared" si="78"/>
        <v>PAID OFF</v>
      </c>
      <c r="CT95" s="88" t="str">
        <f t="shared" si="78"/>
        <v>PAID OFF</v>
      </c>
      <c r="CU95" s="88" t="str">
        <f t="shared" si="78"/>
        <v>PAID OFF</v>
      </c>
      <c r="CV95" s="88" t="str">
        <f t="shared" si="78"/>
        <v>PAID OFF</v>
      </c>
      <c r="CW95" s="88" t="str">
        <f t="shared" si="78"/>
        <v>PAID OFF</v>
      </c>
      <c r="CX95" s="88" t="str">
        <f t="shared" si="78"/>
        <v>PAID OFF</v>
      </c>
      <c r="CY95" s="88" t="str">
        <f t="shared" si="78"/>
        <v>PAID OFF</v>
      </c>
      <c r="CZ95" s="88" t="str">
        <f t="shared" si="78"/>
        <v>PAID OFF</v>
      </c>
      <c r="DA95" s="88" t="str">
        <f t="shared" si="78"/>
        <v>PAID OFF</v>
      </c>
      <c r="DB95" s="88" t="str">
        <f t="shared" si="78"/>
        <v>PAID OFF</v>
      </c>
      <c r="DC95" s="88" t="str">
        <f t="shared" si="78"/>
        <v>PAID OFF</v>
      </c>
      <c r="DD95" s="88" t="str">
        <f t="shared" si="78"/>
        <v>PAID OFF</v>
      </c>
      <c r="DE95" s="88" t="str">
        <f t="shared" si="78"/>
        <v>PAID OFF</v>
      </c>
      <c r="DF95" s="88" t="str">
        <f t="shared" si="78"/>
        <v>PAID OFF</v>
      </c>
      <c r="DG95" s="88" t="str">
        <f t="shared" si="78"/>
        <v>PAID OFF</v>
      </c>
      <c r="DH95" s="88" t="str">
        <f t="shared" si="78"/>
        <v>PAID OFF</v>
      </c>
      <c r="DI95" s="88" t="str">
        <f t="shared" si="78"/>
        <v>PAID OFF</v>
      </c>
      <c r="DJ95" s="88" t="str">
        <f t="shared" si="78"/>
        <v>PAID OFF</v>
      </c>
      <c r="DK95" s="88" t="str">
        <f t="shared" si="78"/>
        <v>PAID OFF</v>
      </c>
      <c r="DL95" s="88" t="str">
        <f t="shared" si="78"/>
        <v>PAID OFF</v>
      </c>
      <c r="DM95" s="88" t="str">
        <f t="shared" si="78"/>
        <v>PAID OFF</v>
      </c>
      <c r="DN95" s="88" t="str">
        <f t="shared" si="78"/>
        <v>PAID OFF</v>
      </c>
      <c r="DO95" s="88" t="str">
        <f t="shared" si="78"/>
        <v>PAID OFF</v>
      </c>
      <c r="DP95" s="88" t="str">
        <f t="shared" si="78"/>
        <v>PAID OFF</v>
      </c>
      <c r="DQ95" s="88" t="str">
        <f t="shared" si="78"/>
        <v>PAID OFF</v>
      </c>
      <c r="DR95" s="88" t="str">
        <f t="shared" si="78"/>
        <v>PAID OFF</v>
      </c>
      <c r="DS95" s="88" t="str">
        <f t="shared" si="78"/>
        <v>PAID OFF</v>
      </c>
      <c r="DT95" s="88" t="str">
        <f t="shared" si="78"/>
        <v>PAID OFF</v>
      </c>
      <c r="DU95" s="88" t="str">
        <f t="shared" si="78"/>
        <v>PAID OFF</v>
      </c>
      <c r="DV95" s="88" t="str">
        <f t="shared" si="78"/>
        <v>PAID OFF</v>
      </c>
      <c r="DW95" s="88" t="str">
        <f t="shared" si="78"/>
        <v>PAID OFF</v>
      </c>
      <c r="DX95" s="88" t="str">
        <f t="shared" si="78"/>
        <v>PAID OFF</v>
      </c>
      <c r="DY95" s="88" t="str">
        <f t="shared" si="78"/>
        <v>PAID OFF</v>
      </c>
      <c r="DZ95" s="88" t="str">
        <f t="shared" si="78"/>
        <v>PAID OFF</v>
      </c>
      <c r="EA95" s="88" t="str">
        <f t="shared" si="78"/>
        <v>PAID OFF</v>
      </c>
      <c r="EB95" s="88" t="str">
        <f t="shared" si="78"/>
        <v>PAID OFF</v>
      </c>
      <c r="EC95" s="88" t="str">
        <f t="shared" si="78"/>
        <v>PAID OFF</v>
      </c>
      <c r="ED95" s="88" t="str">
        <f t="shared" ref="ED95:EG95" si="79">IF(ED94&lt;=0,"PAID OFF","")</f>
        <v>PAID OFF</v>
      </c>
      <c r="EE95" s="88" t="str">
        <f t="shared" si="79"/>
        <v>PAID OFF</v>
      </c>
      <c r="EF95" s="88" t="str">
        <f t="shared" si="79"/>
        <v>PAID OFF</v>
      </c>
      <c r="EG95" s="88" t="str">
        <f t="shared" si="79"/>
        <v>PAID OFF</v>
      </c>
    </row>
    <row r="96" spans="1:137" x14ac:dyDescent="0.35">
      <c r="A96" s="71"/>
      <c r="B96" s="71"/>
      <c r="C96" s="71"/>
      <c r="D96" s="71" t="s">
        <v>38</v>
      </c>
      <c r="E96" s="84"/>
      <c r="F96" s="70">
        <f>IF(F95="PAID OFF",1,1)</f>
        <v>1</v>
      </c>
      <c r="G96" s="70" t="str">
        <f>IF(G95="PAID OFF","",F96+1)</f>
        <v/>
      </c>
      <c r="H96" s="70" t="str">
        <f t="shared" ref="H96:BS96" si="80">IF(H95="PAID OFF","",G96+1)</f>
        <v/>
      </c>
      <c r="I96" s="70" t="str">
        <f t="shared" si="80"/>
        <v/>
      </c>
      <c r="J96" s="70" t="str">
        <f t="shared" si="80"/>
        <v/>
      </c>
      <c r="K96" s="70" t="str">
        <f t="shared" si="80"/>
        <v/>
      </c>
      <c r="L96" s="70" t="str">
        <f t="shared" si="80"/>
        <v/>
      </c>
      <c r="M96" s="70" t="str">
        <f t="shared" si="80"/>
        <v/>
      </c>
      <c r="N96" s="70" t="str">
        <f t="shared" si="80"/>
        <v/>
      </c>
      <c r="O96" s="70" t="str">
        <f t="shared" si="80"/>
        <v/>
      </c>
      <c r="P96" s="70" t="str">
        <f t="shared" si="80"/>
        <v/>
      </c>
      <c r="Q96" s="70" t="str">
        <f t="shared" si="80"/>
        <v/>
      </c>
      <c r="R96" s="70" t="str">
        <f t="shared" si="80"/>
        <v/>
      </c>
      <c r="S96" s="70" t="str">
        <f t="shared" si="80"/>
        <v/>
      </c>
      <c r="T96" s="70" t="str">
        <f t="shared" si="80"/>
        <v/>
      </c>
      <c r="U96" s="70" t="str">
        <f t="shared" si="80"/>
        <v/>
      </c>
      <c r="V96" s="70" t="str">
        <f t="shared" si="80"/>
        <v/>
      </c>
      <c r="W96" s="70" t="str">
        <f t="shared" si="80"/>
        <v/>
      </c>
      <c r="X96" s="70" t="str">
        <f t="shared" si="80"/>
        <v/>
      </c>
      <c r="Y96" s="70" t="str">
        <f t="shared" si="80"/>
        <v/>
      </c>
      <c r="Z96" s="70" t="str">
        <f t="shared" si="80"/>
        <v/>
      </c>
      <c r="AA96" s="70" t="str">
        <f t="shared" si="80"/>
        <v/>
      </c>
      <c r="AB96" s="70" t="str">
        <f t="shared" si="80"/>
        <v/>
      </c>
      <c r="AC96" s="70" t="str">
        <f t="shared" si="80"/>
        <v/>
      </c>
      <c r="AD96" s="70" t="str">
        <f t="shared" si="80"/>
        <v/>
      </c>
      <c r="AE96" s="70" t="str">
        <f t="shared" si="80"/>
        <v/>
      </c>
      <c r="AF96" s="70" t="str">
        <f t="shared" si="80"/>
        <v/>
      </c>
      <c r="AG96" s="70" t="str">
        <f t="shared" si="80"/>
        <v/>
      </c>
      <c r="AH96" s="70" t="str">
        <f t="shared" si="80"/>
        <v/>
      </c>
      <c r="AI96" s="70" t="str">
        <f t="shared" si="80"/>
        <v/>
      </c>
      <c r="AJ96" s="70" t="str">
        <f t="shared" si="80"/>
        <v/>
      </c>
      <c r="AK96" s="70" t="str">
        <f t="shared" si="80"/>
        <v/>
      </c>
      <c r="AL96" s="70" t="str">
        <f t="shared" si="80"/>
        <v/>
      </c>
      <c r="AM96" s="70" t="str">
        <f t="shared" si="80"/>
        <v/>
      </c>
      <c r="AN96" s="70" t="str">
        <f t="shared" si="80"/>
        <v/>
      </c>
      <c r="AO96" s="70" t="str">
        <f t="shared" si="80"/>
        <v/>
      </c>
      <c r="AP96" s="70" t="str">
        <f t="shared" si="80"/>
        <v/>
      </c>
      <c r="AQ96" s="70" t="str">
        <f t="shared" si="80"/>
        <v/>
      </c>
      <c r="AR96" s="70" t="str">
        <f t="shared" si="80"/>
        <v/>
      </c>
      <c r="AS96" s="70" t="str">
        <f t="shared" si="80"/>
        <v/>
      </c>
      <c r="AT96" s="70" t="str">
        <f t="shared" si="80"/>
        <v/>
      </c>
      <c r="AU96" s="70" t="str">
        <f t="shared" si="80"/>
        <v/>
      </c>
      <c r="AV96" s="70" t="str">
        <f t="shared" si="80"/>
        <v/>
      </c>
      <c r="AW96" s="70" t="str">
        <f t="shared" si="80"/>
        <v/>
      </c>
      <c r="AX96" s="70" t="str">
        <f t="shared" si="80"/>
        <v/>
      </c>
      <c r="AY96" s="70" t="str">
        <f t="shared" si="80"/>
        <v/>
      </c>
      <c r="AZ96" s="70" t="str">
        <f t="shared" si="80"/>
        <v/>
      </c>
      <c r="BA96" s="70" t="str">
        <f t="shared" si="80"/>
        <v/>
      </c>
      <c r="BB96" s="70" t="str">
        <f t="shared" si="80"/>
        <v/>
      </c>
      <c r="BC96" s="70" t="str">
        <f t="shared" si="80"/>
        <v/>
      </c>
      <c r="BD96" s="70" t="str">
        <f t="shared" si="80"/>
        <v/>
      </c>
      <c r="BE96" s="70" t="str">
        <f t="shared" si="80"/>
        <v/>
      </c>
      <c r="BF96" s="70" t="str">
        <f t="shared" si="80"/>
        <v/>
      </c>
      <c r="BG96" s="70" t="str">
        <f t="shared" si="80"/>
        <v/>
      </c>
      <c r="BH96" s="70" t="str">
        <f t="shared" si="80"/>
        <v/>
      </c>
      <c r="BI96" s="70" t="str">
        <f t="shared" si="80"/>
        <v/>
      </c>
      <c r="BJ96" s="70" t="str">
        <f t="shared" si="80"/>
        <v/>
      </c>
      <c r="BK96" s="70" t="str">
        <f t="shared" si="80"/>
        <v/>
      </c>
      <c r="BL96" s="70" t="str">
        <f t="shared" si="80"/>
        <v/>
      </c>
      <c r="BM96" s="70" t="str">
        <f t="shared" si="80"/>
        <v/>
      </c>
      <c r="BN96" s="70" t="str">
        <f t="shared" si="80"/>
        <v/>
      </c>
      <c r="BO96" s="70" t="str">
        <f t="shared" si="80"/>
        <v/>
      </c>
      <c r="BP96" s="70" t="str">
        <f t="shared" si="80"/>
        <v/>
      </c>
      <c r="BQ96" s="70" t="str">
        <f t="shared" si="80"/>
        <v/>
      </c>
      <c r="BR96" s="70" t="str">
        <f t="shared" si="80"/>
        <v/>
      </c>
      <c r="BS96" s="70" t="str">
        <f t="shared" si="80"/>
        <v/>
      </c>
      <c r="BT96" s="70" t="str">
        <f t="shared" ref="BT96:EE96" si="81">IF(BT95="PAID OFF","",BS96+1)</f>
        <v/>
      </c>
      <c r="BU96" s="70" t="str">
        <f t="shared" si="81"/>
        <v/>
      </c>
      <c r="BV96" s="70" t="str">
        <f t="shared" si="81"/>
        <v/>
      </c>
      <c r="BW96" s="70" t="str">
        <f t="shared" si="81"/>
        <v/>
      </c>
      <c r="BX96" s="70" t="str">
        <f t="shared" si="81"/>
        <v/>
      </c>
      <c r="BY96" s="70" t="str">
        <f t="shared" si="81"/>
        <v/>
      </c>
      <c r="BZ96" s="70" t="str">
        <f t="shared" si="81"/>
        <v/>
      </c>
      <c r="CA96" s="70" t="str">
        <f t="shared" si="81"/>
        <v/>
      </c>
      <c r="CB96" s="70" t="str">
        <f t="shared" si="81"/>
        <v/>
      </c>
      <c r="CC96" s="70" t="str">
        <f t="shared" si="81"/>
        <v/>
      </c>
      <c r="CD96" s="70" t="str">
        <f t="shared" si="81"/>
        <v/>
      </c>
      <c r="CE96" s="70" t="str">
        <f t="shared" si="81"/>
        <v/>
      </c>
      <c r="CF96" s="70" t="str">
        <f t="shared" si="81"/>
        <v/>
      </c>
      <c r="CG96" s="70" t="str">
        <f t="shared" si="81"/>
        <v/>
      </c>
      <c r="CH96" s="70" t="str">
        <f t="shared" si="81"/>
        <v/>
      </c>
      <c r="CI96" s="70" t="str">
        <f t="shared" si="81"/>
        <v/>
      </c>
      <c r="CJ96" s="70" t="str">
        <f t="shared" si="81"/>
        <v/>
      </c>
      <c r="CK96" s="70" t="str">
        <f t="shared" si="81"/>
        <v/>
      </c>
      <c r="CL96" s="70" t="str">
        <f t="shared" si="81"/>
        <v/>
      </c>
      <c r="CM96" s="70" t="str">
        <f t="shared" si="81"/>
        <v/>
      </c>
      <c r="CN96" s="70" t="str">
        <f t="shared" si="81"/>
        <v/>
      </c>
      <c r="CO96" s="70" t="str">
        <f t="shared" si="81"/>
        <v/>
      </c>
      <c r="CP96" s="70" t="str">
        <f t="shared" si="81"/>
        <v/>
      </c>
      <c r="CQ96" s="70" t="str">
        <f t="shared" si="81"/>
        <v/>
      </c>
      <c r="CR96" s="70" t="str">
        <f t="shared" si="81"/>
        <v/>
      </c>
      <c r="CS96" s="70" t="str">
        <f t="shared" si="81"/>
        <v/>
      </c>
      <c r="CT96" s="70" t="str">
        <f t="shared" si="81"/>
        <v/>
      </c>
      <c r="CU96" s="70" t="str">
        <f t="shared" si="81"/>
        <v/>
      </c>
      <c r="CV96" s="70" t="str">
        <f t="shared" si="81"/>
        <v/>
      </c>
      <c r="CW96" s="70" t="str">
        <f t="shared" si="81"/>
        <v/>
      </c>
      <c r="CX96" s="70" t="str">
        <f t="shared" si="81"/>
        <v/>
      </c>
      <c r="CY96" s="70" t="str">
        <f t="shared" si="81"/>
        <v/>
      </c>
      <c r="CZ96" s="70" t="str">
        <f t="shared" si="81"/>
        <v/>
      </c>
      <c r="DA96" s="70" t="str">
        <f t="shared" si="81"/>
        <v/>
      </c>
      <c r="DB96" s="70" t="str">
        <f t="shared" si="81"/>
        <v/>
      </c>
      <c r="DC96" s="70" t="str">
        <f t="shared" si="81"/>
        <v/>
      </c>
      <c r="DD96" s="70" t="str">
        <f t="shared" si="81"/>
        <v/>
      </c>
      <c r="DE96" s="70" t="str">
        <f t="shared" si="81"/>
        <v/>
      </c>
      <c r="DF96" s="70" t="str">
        <f t="shared" si="81"/>
        <v/>
      </c>
      <c r="DG96" s="70" t="str">
        <f t="shared" si="81"/>
        <v/>
      </c>
      <c r="DH96" s="70" t="str">
        <f t="shared" si="81"/>
        <v/>
      </c>
      <c r="DI96" s="70" t="str">
        <f t="shared" si="81"/>
        <v/>
      </c>
      <c r="DJ96" s="70" t="str">
        <f t="shared" si="81"/>
        <v/>
      </c>
      <c r="DK96" s="70" t="str">
        <f t="shared" si="81"/>
        <v/>
      </c>
      <c r="DL96" s="70" t="str">
        <f t="shared" si="81"/>
        <v/>
      </c>
      <c r="DM96" s="70" t="str">
        <f t="shared" si="81"/>
        <v/>
      </c>
      <c r="DN96" s="70" t="str">
        <f t="shared" si="81"/>
        <v/>
      </c>
      <c r="DO96" s="70" t="str">
        <f t="shared" si="81"/>
        <v/>
      </c>
      <c r="DP96" s="70" t="str">
        <f t="shared" si="81"/>
        <v/>
      </c>
      <c r="DQ96" s="70" t="str">
        <f t="shared" si="81"/>
        <v/>
      </c>
      <c r="DR96" s="70" t="str">
        <f t="shared" si="81"/>
        <v/>
      </c>
      <c r="DS96" s="70" t="str">
        <f t="shared" si="81"/>
        <v/>
      </c>
      <c r="DT96" s="70" t="str">
        <f t="shared" si="81"/>
        <v/>
      </c>
      <c r="DU96" s="70" t="str">
        <f t="shared" si="81"/>
        <v/>
      </c>
      <c r="DV96" s="70" t="str">
        <f t="shared" si="81"/>
        <v/>
      </c>
      <c r="DW96" s="70" t="str">
        <f t="shared" si="81"/>
        <v/>
      </c>
      <c r="DX96" s="70" t="str">
        <f t="shared" si="81"/>
        <v/>
      </c>
      <c r="DY96" s="70" t="str">
        <f t="shared" si="81"/>
        <v/>
      </c>
      <c r="DZ96" s="70" t="str">
        <f t="shared" si="81"/>
        <v/>
      </c>
      <c r="EA96" s="70" t="str">
        <f t="shared" si="81"/>
        <v/>
      </c>
      <c r="EB96" s="70" t="str">
        <f t="shared" si="81"/>
        <v/>
      </c>
      <c r="EC96" s="70" t="str">
        <f t="shared" si="81"/>
        <v/>
      </c>
      <c r="ED96" s="70" t="str">
        <f t="shared" si="81"/>
        <v/>
      </c>
      <c r="EE96" s="70" t="str">
        <f t="shared" si="81"/>
        <v/>
      </c>
      <c r="EF96" s="70" t="str">
        <f t="shared" ref="EF96:EG96" si="82">IF(EF95="PAID OFF","",EE96+1)</f>
        <v/>
      </c>
      <c r="EG96" s="70" t="str">
        <f t="shared" si="82"/>
        <v/>
      </c>
    </row>
    <row r="97" spans="1:137" x14ac:dyDescent="0.3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</row>
    <row r="98" spans="1:137" x14ac:dyDescent="0.35">
      <c r="A98" s="71"/>
      <c r="B98" s="71"/>
      <c r="C98" s="71"/>
      <c r="D98" s="85" t="str">
        <f>A73</f>
        <v>Car</v>
      </c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</row>
    <row r="99" spans="1:137" x14ac:dyDescent="0.35">
      <c r="A99" s="71"/>
      <c r="B99" s="71"/>
      <c r="C99" s="71"/>
      <c r="D99" s="71" t="s">
        <v>60</v>
      </c>
      <c r="E99" s="84">
        <f>E15</f>
        <v>6625</v>
      </c>
      <c r="F99" s="84">
        <f t="shared" ref="F99:AK99" si="83">E102</f>
        <v>6419.166666666667</v>
      </c>
      <c r="G99" s="84">
        <f t="shared" si="83"/>
        <v>6211.9611111111117</v>
      </c>
      <c r="H99" s="84">
        <f t="shared" si="83"/>
        <v>6003.3741851851855</v>
      </c>
      <c r="I99" s="84">
        <f t="shared" si="83"/>
        <v>5793.3966797530866</v>
      </c>
      <c r="J99" s="84">
        <f t="shared" si="83"/>
        <v>5582.0193242847736</v>
      </c>
      <c r="K99" s="84">
        <f t="shared" si="83"/>
        <v>5369.2327864466724</v>
      </c>
      <c r="L99" s="84">
        <f t="shared" si="83"/>
        <v>5155.0276716896506</v>
      </c>
      <c r="M99" s="84">
        <f t="shared" si="83"/>
        <v>4939.3945228342482</v>
      </c>
      <c r="N99" s="84">
        <f t="shared" si="83"/>
        <v>4722.3238196531429</v>
      </c>
      <c r="O99" s="84">
        <f t="shared" si="83"/>
        <v>4503.8059784508305</v>
      </c>
      <c r="P99" s="84">
        <f t="shared" si="83"/>
        <v>4283.8313516405024</v>
      </c>
      <c r="Q99" s="84">
        <f t="shared" si="83"/>
        <v>4062.3902273181056</v>
      </c>
      <c r="R99" s="84">
        <f t="shared" si="83"/>
        <v>3839.4728288335596</v>
      </c>
      <c r="S99" s="84">
        <f t="shared" si="83"/>
        <v>3615.0693143591166</v>
      </c>
      <c r="T99" s="84">
        <f t="shared" si="83"/>
        <v>3389.1697764548439</v>
      </c>
      <c r="U99" s="84">
        <f t="shared" si="83"/>
        <v>3161.7642416312096</v>
      </c>
      <c r="V99" s="84">
        <f t="shared" si="83"/>
        <v>2932.8426699087508</v>
      </c>
      <c r="W99" s="84">
        <f t="shared" si="83"/>
        <v>2702.394954374809</v>
      </c>
      <c r="X99" s="84">
        <f t="shared" si="83"/>
        <v>2470.4109207373076</v>
      </c>
      <c r="Y99" s="84">
        <f t="shared" si="83"/>
        <v>2236.8803268755564</v>
      </c>
      <c r="Z99" s="84">
        <f t="shared" si="83"/>
        <v>2001.7928623880603</v>
      </c>
      <c r="AA99" s="84">
        <f t="shared" si="83"/>
        <v>1765.1381481373139</v>
      </c>
      <c r="AB99" s="84">
        <f t="shared" si="83"/>
        <v>1526.9057357915626</v>
      </c>
      <c r="AC99" s="84">
        <f t="shared" si="83"/>
        <v>1287.0851073635063</v>
      </c>
      <c r="AD99" s="84">
        <f t="shared" si="83"/>
        <v>1045.6656747459297</v>
      </c>
      <c r="AE99" s="84">
        <f t="shared" si="83"/>
        <v>802.63677924423587</v>
      </c>
      <c r="AF99" s="84">
        <f t="shared" si="83"/>
        <v>557.98769110586409</v>
      </c>
      <c r="AG99" s="84">
        <f t="shared" si="83"/>
        <v>311.70760904656981</v>
      </c>
      <c r="AH99" s="84">
        <f t="shared" si="83"/>
        <v>63.785659773546968</v>
      </c>
      <c r="AI99" s="84">
        <f t="shared" si="83"/>
        <v>-185.78910249462939</v>
      </c>
      <c r="AJ99" s="84">
        <f t="shared" si="83"/>
        <v>-437.02769651126027</v>
      </c>
      <c r="AK99" s="84">
        <f t="shared" si="83"/>
        <v>-689.94121448800206</v>
      </c>
      <c r="AL99" s="84">
        <f t="shared" ref="AL99:BQ99" si="84">AK102</f>
        <v>-944.5408225845888</v>
      </c>
      <c r="AM99" s="84">
        <f t="shared" si="84"/>
        <v>-1200.8377614018195</v>
      </c>
      <c r="AN99" s="84">
        <f t="shared" si="84"/>
        <v>-1458.8433464778316</v>
      </c>
      <c r="AO99" s="84">
        <f t="shared" si="84"/>
        <v>-1718.5689687876838</v>
      </c>
      <c r="AP99" s="84">
        <f t="shared" si="84"/>
        <v>-1980.0260952462684</v>
      </c>
      <c r="AQ99" s="84">
        <f t="shared" si="84"/>
        <v>-2243.2262692145769</v>
      </c>
      <c r="AR99" s="84">
        <f t="shared" si="84"/>
        <v>-2508.1811110093408</v>
      </c>
      <c r="AS99" s="84">
        <f t="shared" si="84"/>
        <v>-2774.9023184160696</v>
      </c>
      <c r="AT99" s="84">
        <f t="shared" si="84"/>
        <v>-3043.40166720551</v>
      </c>
      <c r="AU99" s="84">
        <f t="shared" si="84"/>
        <v>-3313.6910116535469</v>
      </c>
      <c r="AV99" s="84">
        <f t="shared" si="84"/>
        <v>-3585.7822850645707</v>
      </c>
      <c r="AW99" s="84">
        <f t="shared" si="84"/>
        <v>-3859.6875002983347</v>
      </c>
      <c r="AX99" s="84">
        <f t="shared" si="84"/>
        <v>-4135.4187503003232</v>
      </c>
      <c r="AY99" s="84">
        <f t="shared" si="84"/>
        <v>-4412.9882086356583</v>
      </c>
      <c r="AZ99" s="84">
        <f t="shared" si="84"/>
        <v>-4692.4081300265625</v>
      </c>
      <c r="BA99" s="84">
        <f t="shared" si="84"/>
        <v>-4973.6908508934066</v>
      </c>
      <c r="BB99" s="84">
        <f t="shared" si="84"/>
        <v>-5256.8487898993626</v>
      </c>
      <c r="BC99" s="84">
        <f t="shared" si="84"/>
        <v>-5541.8944484986914</v>
      </c>
      <c r="BD99" s="84">
        <f t="shared" si="84"/>
        <v>-5828.8404114886825</v>
      </c>
      <c r="BE99" s="84">
        <f t="shared" si="84"/>
        <v>-6117.6993475652735</v>
      </c>
      <c r="BF99" s="84">
        <f t="shared" si="84"/>
        <v>-6408.4840098823752</v>
      </c>
      <c r="BG99" s="84">
        <f t="shared" si="84"/>
        <v>-6701.2072366149241</v>
      </c>
      <c r="BH99" s="84">
        <f t="shared" si="84"/>
        <v>-6995.8819515256901</v>
      </c>
      <c r="BI99" s="84">
        <f t="shared" si="84"/>
        <v>-7292.5211645358613</v>
      </c>
      <c r="BJ99" s="84">
        <f t="shared" si="84"/>
        <v>-7591.1379722994334</v>
      </c>
      <c r="BK99" s="84">
        <f t="shared" si="84"/>
        <v>-7891.7455587814293</v>
      </c>
      <c r="BL99" s="84">
        <f t="shared" si="84"/>
        <v>-8194.3571958399734</v>
      </c>
      <c r="BM99" s="84">
        <f t="shared" si="84"/>
        <v>-8498.98624381224</v>
      </c>
      <c r="BN99" s="84">
        <f t="shared" si="84"/>
        <v>-8805.646152104322</v>
      </c>
      <c r="BO99" s="84">
        <f t="shared" si="84"/>
        <v>-9114.3504597850169</v>
      </c>
      <c r="BP99" s="84">
        <f t="shared" si="84"/>
        <v>-9425.1127961835846</v>
      </c>
      <c r="BQ99" s="84">
        <f t="shared" si="84"/>
        <v>-9737.9468814914744</v>
      </c>
      <c r="BR99" s="84">
        <f t="shared" ref="BR99:CW99" si="85">BQ102</f>
        <v>-10052.866527368084</v>
      </c>
      <c r="BS99" s="84">
        <f t="shared" si="85"/>
        <v>-10369.885637550537</v>
      </c>
      <c r="BT99" s="84">
        <f t="shared" si="85"/>
        <v>-10689.01820846754</v>
      </c>
      <c r="BU99" s="84">
        <f t="shared" si="85"/>
        <v>-11010.278329857323</v>
      </c>
      <c r="BV99" s="84">
        <f t="shared" si="85"/>
        <v>-11333.680185389705</v>
      </c>
      <c r="BW99" s="84">
        <f t="shared" si="85"/>
        <v>-11659.238053292303</v>
      </c>
      <c r="BX99" s="84">
        <f t="shared" si="85"/>
        <v>-11986.966306980919</v>
      </c>
      <c r="BY99" s="84">
        <f t="shared" si="85"/>
        <v>-12316.879415694126</v>
      </c>
      <c r="BZ99" s="84">
        <f t="shared" si="85"/>
        <v>-12648.991945132087</v>
      </c>
      <c r="CA99" s="84">
        <f t="shared" si="85"/>
        <v>-12983.318558099634</v>
      </c>
      <c r="CB99" s="84">
        <f t="shared" si="85"/>
        <v>-13319.874015153631</v>
      </c>
      <c r="CC99" s="84">
        <f t="shared" si="85"/>
        <v>-13658.673175254655</v>
      </c>
      <c r="CD99" s="84">
        <f t="shared" si="85"/>
        <v>-13999.730996423019</v>
      </c>
      <c r="CE99" s="84">
        <f t="shared" si="85"/>
        <v>-14343.062536399173</v>
      </c>
      <c r="CF99" s="84">
        <f t="shared" si="85"/>
        <v>-14688.6829533085</v>
      </c>
      <c r="CG99" s="84">
        <f t="shared" si="85"/>
        <v>-15036.607506330556</v>
      </c>
      <c r="CH99" s="84">
        <f t="shared" si="85"/>
        <v>-15386.85155637276</v>
      </c>
      <c r="CI99" s="84">
        <f t="shared" si="85"/>
        <v>-15739.430566748579</v>
      </c>
      <c r="CJ99" s="84">
        <f t="shared" si="85"/>
        <v>-16094.360103860236</v>
      </c>
      <c r="CK99" s="84">
        <f t="shared" si="85"/>
        <v>-16451.65583788597</v>
      </c>
      <c r="CL99" s="84">
        <f t="shared" si="85"/>
        <v>-16811.333543471876</v>
      </c>
      <c r="CM99" s="84">
        <f t="shared" si="85"/>
        <v>-17173.409100428355</v>
      </c>
      <c r="CN99" s="84">
        <f t="shared" si="85"/>
        <v>-17537.898494431211</v>
      </c>
      <c r="CO99" s="84">
        <f t="shared" si="85"/>
        <v>-17904.81781772742</v>
      </c>
      <c r="CP99" s="84">
        <f t="shared" si="85"/>
        <v>-18274.183269845602</v>
      </c>
      <c r="CQ99" s="84">
        <f t="shared" si="85"/>
        <v>-18646.011158311238</v>
      </c>
      <c r="CR99" s="84">
        <f t="shared" si="85"/>
        <v>-19020.317899366644</v>
      </c>
      <c r="CS99" s="84">
        <f t="shared" si="85"/>
        <v>-19397.120018695754</v>
      </c>
      <c r="CT99" s="84">
        <f t="shared" si="85"/>
        <v>-19776.434152153724</v>
      </c>
      <c r="CU99" s="84">
        <f t="shared" si="85"/>
        <v>-20158.277046501415</v>
      </c>
      <c r="CV99" s="84">
        <f t="shared" si="85"/>
        <v>-20542.665560144756</v>
      </c>
      <c r="CW99" s="84">
        <f t="shared" si="85"/>
        <v>-20929.616663879056</v>
      </c>
      <c r="CX99" s="84">
        <f t="shared" ref="CX99:EG99" si="86">CW102</f>
        <v>-21319.147441638252</v>
      </c>
      <c r="CY99" s="84">
        <f t="shared" si="86"/>
        <v>-21711.275091249172</v>
      </c>
      <c r="CZ99" s="84">
        <f t="shared" si="86"/>
        <v>-22106.016925190834</v>
      </c>
      <c r="DA99" s="84">
        <f t="shared" si="86"/>
        <v>-22503.390371358772</v>
      </c>
      <c r="DB99" s="84">
        <f t="shared" si="86"/>
        <v>-22903.412973834496</v>
      </c>
      <c r="DC99" s="84">
        <f t="shared" si="86"/>
        <v>-23306.102393660061</v>
      </c>
      <c r="DD99" s="84">
        <f t="shared" si="86"/>
        <v>-23711.476409617797</v>
      </c>
      <c r="DE99" s="84">
        <f t="shared" si="86"/>
        <v>-24119.552919015248</v>
      </c>
      <c r="DF99" s="84">
        <f t="shared" si="86"/>
        <v>-24530.349938475349</v>
      </c>
      <c r="DG99" s="84">
        <f t="shared" si="86"/>
        <v>-24943.885604731851</v>
      </c>
      <c r="DH99" s="84">
        <f t="shared" si="86"/>
        <v>-25360.178175430065</v>
      </c>
      <c r="DI99" s="84">
        <f t="shared" si="86"/>
        <v>-25779.246029932932</v>
      </c>
      <c r="DJ99" s="84">
        <f t="shared" si="86"/>
        <v>-26201.107670132486</v>
      </c>
      <c r="DK99" s="84">
        <f t="shared" si="86"/>
        <v>-26625.781721266703</v>
      </c>
      <c r="DL99" s="84">
        <f t="shared" si="86"/>
        <v>-27053.286932741816</v>
      </c>
      <c r="DM99" s="84">
        <f t="shared" si="86"/>
        <v>-27483.642178960094</v>
      </c>
      <c r="DN99" s="84">
        <f t="shared" si="86"/>
        <v>-27916.86646015316</v>
      </c>
      <c r="DO99" s="84">
        <f t="shared" si="86"/>
        <v>-28352.978903220846</v>
      </c>
      <c r="DP99" s="84">
        <f t="shared" si="86"/>
        <v>-28791.998762575651</v>
      </c>
      <c r="DQ99" s="84">
        <f t="shared" si="86"/>
        <v>-29233.945420992823</v>
      </c>
      <c r="DR99" s="84">
        <f t="shared" si="86"/>
        <v>-29678.83839046611</v>
      </c>
      <c r="DS99" s="84">
        <f t="shared" si="86"/>
        <v>-30126.697313069217</v>
      </c>
      <c r="DT99" s="84">
        <f t="shared" si="86"/>
        <v>-30577.541961823012</v>
      </c>
      <c r="DU99" s="84">
        <f t="shared" si="86"/>
        <v>-31031.392241568497</v>
      </c>
      <c r="DV99" s="84">
        <f t="shared" si="86"/>
        <v>-31488.268189845621</v>
      </c>
      <c r="DW99" s="84">
        <f t="shared" si="86"/>
        <v>-31948.189977777925</v>
      </c>
      <c r="DX99" s="84">
        <f t="shared" si="86"/>
        <v>-32411.17791096311</v>
      </c>
      <c r="DY99" s="84">
        <f t="shared" si="86"/>
        <v>-32877.252430369532</v>
      </c>
      <c r="DZ99" s="84">
        <f t="shared" si="86"/>
        <v>-33346.434113238662</v>
      </c>
      <c r="EA99" s="84">
        <f t="shared" si="86"/>
        <v>-33818.743673993587</v>
      </c>
      <c r="EB99" s="84">
        <f t="shared" si="86"/>
        <v>-34294.201965153545</v>
      </c>
      <c r="EC99" s="84">
        <f t="shared" si="86"/>
        <v>-34772.829978254566</v>
      </c>
      <c r="ED99" s="84">
        <f t="shared" si="86"/>
        <v>-35254.64884477626</v>
      </c>
      <c r="EE99" s="84">
        <f t="shared" si="86"/>
        <v>-35739.679837074771</v>
      </c>
      <c r="EF99" s="84">
        <f t="shared" si="86"/>
        <v>-36227.944369321936</v>
      </c>
      <c r="EG99" s="84">
        <f t="shared" si="86"/>
        <v>-36719.463998450752</v>
      </c>
    </row>
    <row r="100" spans="1:137" x14ac:dyDescent="0.35">
      <c r="A100" s="71"/>
      <c r="B100" s="71"/>
      <c r="C100" s="71"/>
      <c r="D100" s="71" t="s">
        <v>62</v>
      </c>
      <c r="E100" s="84">
        <f t="shared" ref="E100:AJ100" si="87">E99*($F$15/12)</f>
        <v>44.166666666666671</v>
      </c>
      <c r="F100" s="84">
        <f t="shared" si="87"/>
        <v>42.794444444444451</v>
      </c>
      <c r="G100" s="84">
        <f t="shared" si="87"/>
        <v>41.413074074074082</v>
      </c>
      <c r="H100" s="84">
        <f t="shared" si="87"/>
        <v>40.022494567901241</v>
      </c>
      <c r="I100" s="84">
        <f t="shared" si="87"/>
        <v>38.622644531687243</v>
      </c>
      <c r="J100" s="84">
        <f t="shared" si="87"/>
        <v>37.213462161898491</v>
      </c>
      <c r="K100" s="84">
        <f t="shared" si="87"/>
        <v>35.79488524297782</v>
      </c>
      <c r="L100" s="84">
        <f t="shared" si="87"/>
        <v>34.366851144597675</v>
      </c>
      <c r="M100" s="84">
        <f t="shared" si="87"/>
        <v>32.92929681889499</v>
      </c>
      <c r="N100" s="84">
        <f t="shared" si="87"/>
        <v>31.482158797687621</v>
      </c>
      <c r="O100" s="84">
        <f t="shared" si="87"/>
        <v>30.025373189672205</v>
      </c>
      <c r="P100" s="84">
        <f t="shared" si="87"/>
        <v>28.55887567760335</v>
      </c>
      <c r="Q100" s="84">
        <f t="shared" si="87"/>
        <v>27.082601515454041</v>
      </c>
      <c r="R100" s="84">
        <f t="shared" si="87"/>
        <v>25.596485525557064</v>
      </c>
      <c r="S100" s="84">
        <f t="shared" si="87"/>
        <v>24.100462095727444</v>
      </c>
      <c r="T100" s="84">
        <f t="shared" si="87"/>
        <v>22.594465176365627</v>
      </c>
      <c r="U100" s="84">
        <f t="shared" si="87"/>
        <v>21.078428277541398</v>
      </c>
      <c r="V100" s="84">
        <f t="shared" si="87"/>
        <v>19.552284466058339</v>
      </c>
      <c r="W100" s="84">
        <f t="shared" si="87"/>
        <v>18.015966362498727</v>
      </c>
      <c r="X100" s="84">
        <f t="shared" si="87"/>
        <v>16.469406138248718</v>
      </c>
      <c r="Y100" s="84">
        <f t="shared" si="87"/>
        <v>14.912535512503711</v>
      </c>
      <c r="Z100" s="84">
        <f t="shared" si="87"/>
        <v>13.345285749253735</v>
      </c>
      <c r="AA100" s="84">
        <f t="shared" si="87"/>
        <v>11.767587654248761</v>
      </c>
      <c r="AB100" s="84">
        <f t="shared" si="87"/>
        <v>10.179371571943751</v>
      </c>
      <c r="AC100" s="84">
        <f t="shared" si="87"/>
        <v>8.580567382423375</v>
      </c>
      <c r="AD100" s="84">
        <f t="shared" si="87"/>
        <v>6.9711044983061985</v>
      </c>
      <c r="AE100" s="84">
        <f t="shared" si="87"/>
        <v>5.3509118616282398</v>
      </c>
      <c r="AF100" s="84">
        <f t="shared" si="87"/>
        <v>3.719917940705761</v>
      </c>
      <c r="AG100" s="84">
        <f t="shared" si="87"/>
        <v>2.0780507269771324</v>
      </c>
      <c r="AH100" s="84">
        <f t="shared" si="87"/>
        <v>0.42523773182364649</v>
      </c>
      <c r="AI100" s="84">
        <f t="shared" si="87"/>
        <v>-1.2385940166308627</v>
      </c>
      <c r="AJ100" s="84">
        <f t="shared" si="87"/>
        <v>-2.9135179767417352</v>
      </c>
      <c r="AK100" s="84">
        <f t="shared" ref="AK100:BP100" si="88">AK99*($F$15/12)</f>
        <v>-4.5996080965866808</v>
      </c>
      <c r="AL100" s="84">
        <f t="shared" si="88"/>
        <v>-6.2969388172305925</v>
      </c>
      <c r="AM100" s="84">
        <f t="shared" si="88"/>
        <v>-8.0055850760121299</v>
      </c>
      <c r="AN100" s="84">
        <f t="shared" si="88"/>
        <v>-9.725622309852211</v>
      </c>
      <c r="AO100" s="84">
        <f t="shared" si="88"/>
        <v>-11.457126458584559</v>
      </c>
      <c r="AP100" s="84">
        <f t="shared" si="88"/>
        <v>-13.200173968308457</v>
      </c>
      <c r="AQ100" s="84">
        <f t="shared" si="88"/>
        <v>-14.954841794763846</v>
      </c>
      <c r="AR100" s="84">
        <f t="shared" si="88"/>
        <v>-16.72120740672894</v>
      </c>
      <c r="AS100" s="84">
        <f t="shared" si="88"/>
        <v>-18.499348789440464</v>
      </c>
      <c r="AT100" s="84">
        <f t="shared" si="88"/>
        <v>-20.289344448036733</v>
      </c>
      <c r="AU100" s="84">
        <f t="shared" si="88"/>
        <v>-22.091273411023646</v>
      </c>
      <c r="AV100" s="84">
        <f t="shared" si="88"/>
        <v>-23.905215233763805</v>
      </c>
      <c r="AW100" s="84">
        <f t="shared" si="88"/>
        <v>-25.731250001988901</v>
      </c>
      <c r="AX100" s="84">
        <f t="shared" si="88"/>
        <v>-27.56945833533549</v>
      </c>
      <c r="AY100" s="84">
        <f t="shared" si="88"/>
        <v>-29.419921390904392</v>
      </c>
      <c r="AZ100" s="84">
        <f t="shared" si="88"/>
        <v>-31.282720866843754</v>
      </c>
      <c r="BA100" s="84">
        <f t="shared" si="88"/>
        <v>-33.157939005956045</v>
      </c>
      <c r="BB100" s="84">
        <f t="shared" si="88"/>
        <v>-35.045658599329087</v>
      </c>
      <c r="BC100" s="84">
        <f t="shared" si="88"/>
        <v>-36.94596298999128</v>
      </c>
      <c r="BD100" s="84">
        <f t="shared" si="88"/>
        <v>-38.85893607659122</v>
      </c>
      <c r="BE100" s="84">
        <f t="shared" si="88"/>
        <v>-40.784662317101827</v>
      </c>
      <c r="BF100" s="84">
        <f t="shared" si="88"/>
        <v>-42.723226732549172</v>
      </c>
      <c r="BG100" s="84">
        <f t="shared" si="88"/>
        <v>-44.674714910766163</v>
      </c>
      <c r="BH100" s="84">
        <f t="shared" si="88"/>
        <v>-46.639213010171268</v>
      </c>
      <c r="BI100" s="84">
        <f t="shared" si="88"/>
        <v>-48.61680776357241</v>
      </c>
      <c r="BJ100" s="84">
        <f t="shared" si="88"/>
        <v>-50.607586481996229</v>
      </c>
      <c r="BK100" s="84">
        <f t="shared" si="88"/>
        <v>-52.611637058542868</v>
      </c>
      <c r="BL100" s="84">
        <f t="shared" si="88"/>
        <v>-54.629047972266491</v>
      </c>
      <c r="BM100" s="84">
        <f t="shared" si="88"/>
        <v>-56.659908292081603</v>
      </c>
      <c r="BN100" s="84">
        <f t="shared" si="88"/>
        <v>-58.704307680695486</v>
      </c>
      <c r="BO100" s="84">
        <f t="shared" si="88"/>
        <v>-60.762336398566781</v>
      </c>
      <c r="BP100" s="84">
        <f t="shared" si="88"/>
        <v>-62.834085307890568</v>
      </c>
      <c r="BQ100" s="84">
        <f t="shared" ref="BQ100:CV100" si="89">BQ99*($F$15/12)</f>
        <v>-64.919645876609835</v>
      </c>
      <c r="BR100" s="84">
        <f t="shared" si="89"/>
        <v>-67.0191101824539</v>
      </c>
      <c r="BS100" s="84">
        <f t="shared" si="89"/>
        <v>-69.132570917003576</v>
      </c>
      <c r="BT100" s="84">
        <f t="shared" si="89"/>
        <v>-71.260121389783606</v>
      </c>
      <c r="BU100" s="84">
        <f t="shared" si="89"/>
        <v>-73.401855532382157</v>
      </c>
      <c r="BV100" s="84">
        <f t="shared" si="89"/>
        <v>-75.557867902598034</v>
      </c>
      <c r="BW100" s="84">
        <f t="shared" si="89"/>
        <v>-77.728253688615368</v>
      </c>
      <c r="BX100" s="84">
        <f t="shared" si="89"/>
        <v>-79.913108713206128</v>
      </c>
      <c r="BY100" s="84">
        <f t="shared" si="89"/>
        <v>-82.112529437960845</v>
      </c>
      <c r="BZ100" s="84">
        <f t="shared" si="89"/>
        <v>-84.326612967547248</v>
      </c>
      <c r="CA100" s="84">
        <f t="shared" si="89"/>
        <v>-86.555457053997571</v>
      </c>
      <c r="CB100" s="84">
        <f t="shared" si="89"/>
        <v>-88.799160101024214</v>
      </c>
      <c r="CC100" s="84">
        <f t="shared" si="89"/>
        <v>-91.05782116836437</v>
      </c>
      <c r="CD100" s="84">
        <f t="shared" si="89"/>
        <v>-93.331539976153465</v>
      </c>
      <c r="CE100" s="84">
        <f t="shared" si="89"/>
        <v>-95.62041690932783</v>
      </c>
      <c r="CF100" s="84">
        <f t="shared" si="89"/>
        <v>-97.924553022056671</v>
      </c>
      <c r="CG100" s="84">
        <f t="shared" si="89"/>
        <v>-100.24405004220371</v>
      </c>
      <c r="CH100" s="84">
        <f t="shared" si="89"/>
        <v>-102.5790103758184</v>
      </c>
      <c r="CI100" s="84">
        <f t="shared" si="89"/>
        <v>-104.9295371116572</v>
      </c>
      <c r="CJ100" s="84">
        <f t="shared" si="89"/>
        <v>-107.29573402573492</v>
      </c>
      <c r="CK100" s="84">
        <f t="shared" si="89"/>
        <v>-109.67770558590648</v>
      </c>
      <c r="CL100" s="84">
        <f t="shared" si="89"/>
        <v>-112.07555695647918</v>
      </c>
      <c r="CM100" s="84">
        <f t="shared" si="89"/>
        <v>-114.4893940028557</v>
      </c>
      <c r="CN100" s="84">
        <f t="shared" si="89"/>
        <v>-116.91932329620808</v>
      </c>
      <c r="CO100" s="84">
        <f t="shared" si="89"/>
        <v>-119.36545211818282</v>
      </c>
      <c r="CP100" s="84">
        <f t="shared" si="89"/>
        <v>-121.82788846563736</v>
      </c>
      <c r="CQ100" s="84">
        <f t="shared" si="89"/>
        <v>-124.30674105540825</v>
      </c>
      <c r="CR100" s="84">
        <f t="shared" si="89"/>
        <v>-126.80211932911097</v>
      </c>
      <c r="CS100" s="84">
        <f t="shared" si="89"/>
        <v>-129.31413345797171</v>
      </c>
      <c r="CT100" s="84">
        <f t="shared" si="89"/>
        <v>-131.8428943476915</v>
      </c>
      <c r="CU100" s="84">
        <f t="shared" si="89"/>
        <v>-134.38851364334278</v>
      </c>
      <c r="CV100" s="84">
        <f t="shared" si="89"/>
        <v>-136.95110373429839</v>
      </c>
      <c r="CW100" s="84">
        <f t="shared" ref="CW100:EB100" si="90">CW99*($F$15/12)</f>
        <v>-139.53077775919371</v>
      </c>
      <c r="CX100" s="84">
        <f t="shared" si="90"/>
        <v>-142.12764961092168</v>
      </c>
      <c r="CY100" s="84">
        <f t="shared" si="90"/>
        <v>-144.74183394166116</v>
      </c>
      <c r="CZ100" s="84">
        <f t="shared" si="90"/>
        <v>-147.37344616793891</v>
      </c>
      <c r="DA100" s="84">
        <f t="shared" si="90"/>
        <v>-150.02260247572517</v>
      </c>
      <c r="DB100" s="84">
        <f t="shared" si="90"/>
        <v>-152.68941982556331</v>
      </c>
      <c r="DC100" s="84">
        <f t="shared" si="90"/>
        <v>-155.37401595773375</v>
      </c>
      <c r="DD100" s="84">
        <f t="shared" si="90"/>
        <v>-158.07650939745199</v>
      </c>
      <c r="DE100" s="84">
        <f t="shared" si="90"/>
        <v>-160.79701946010167</v>
      </c>
      <c r="DF100" s="84">
        <f t="shared" si="90"/>
        <v>-163.53566625650234</v>
      </c>
      <c r="DG100" s="84">
        <f t="shared" si="90"/>
        <v>-166.29257069821236</v>
      </c>
      <c r="DH100" s="84">
        <f t="shared" si="90"/>
        <v>-169.06785450286711</v>
      </c>
      <c r="DI100" s="84">
        <f t="shared" si="90"/>
        <v>-171.86164019955288</v>
      </c>
      <c r="DJ100" s="84">
        <f t="shared" si="90"/>
        <v>-174.67405113421657</v>
      </c>
      <c r="DK100" s="84">
        <f t="shared" si="90"/>
        <v>-177.50521147511137</v>
      </c>
      <c r="DL100" s="84">
        <f t="shared" si="90"/>
        <v>-180.35524621827878</v>
      </c>
      <c r="DM100" s="84">
        <f t="shared" si="90"/>
        <v>-183.2242811930673</v>
      </c>
      <c r="DN100" s="84">
        <f t="shared" si="90"/>
        <v>-186.11244306768774</v>
      </c>
      <c r="DO100" s="84">
        <f t="shared" si="90"/>
        <v>-189.01985935480565</v>
      </c>
      <c r="DP100" s="84">
        <f t="shared" si="90"/>
        <v>-191.94665841717102</v>
      </c>
      <c r="DQ100" s="84">
        <f t="shared" si="90"/>
        <v>-194.89296947328549</v>
      </c>
      <c r="DR100" s="84">
        <f t="shared" si="90"/>
        <v>-197.8589226031074</v>
      </c>
      <c r="DS100" s="84">
        <f t="shared" si="90"/>
        <v>-200.84464875379479</v>
      </c>
      <c r="DT100" s="84">
        <f t="shared" si="90"/>
        <v>-203.85027974548674</v>
      </c>
      <c r="DU100" s="84">
        <f t="shared" si="90"/>
        <v>-206.87594827712334</v>
      </c>
      <c r="DV100" s="84">
        <f t="shared" si="90"/>
        <v>-209.92178793230414</v>
      </c>
      <c r="DW100" s="84">
        <f t="shared" si="90"/>
        <v>-212.98793318518619</v>
      </c>
      <c r="DX100" s="84">
        <f t="shared" si="90"/>
        <v>-216.07451940642073</v>
      </c>
      <c r="DY100" s="84">
        <f t="shared" si="90"/>
        <v>-219.18168286913021</v>
      </c>
      <c r="DZ100" s="84">
        <f t="shared" si="90"/>
        <v>-222.30956075492443</v>
      </c>
      <c r="EA100" s="84">
        <f t="shared" si="90"/>
        <v>-225.45829115995727</v>
      </c>
      <c r="EB100" s="84">
        <f t="shared" si="90"/>
        <v>-228.62801310102364</v>
      </c>
      <c r="EC100" s="84">
        <f t="shared" ref="EC100:EG100" si="91">EC99*($F$15/12)</f>
        <v>-231.81886652169712</v>
      </c>
      <c r="ED100" s="84">
        <f t="shared" si="91"/>
        <v>-235.03099229850841</v>
      </c>
      <c r="EE100" s="84">
        <f t="shared" si="91"/>
        <v>-238.26453224716516</v>
      </c>
      <c r="EF100" s="84">
        <f t="shared" si="91"/>
        <v>-241.51962912881294</v>
      </c>
      <c r="EG100" s="84">
        <f t="shared" si="91"/>
        <v>-244.79642665633835</v>
      </c>
    </row>
    <row r="101" spans="1:137" x14ac:dyDescent="0.35">
      <c r="A101" s="71"/>
      <c r="B101" s="71"/>
      <c r="C101" s="71"/>
      <c r="D101" s="71" t="s">
        <v>63</v>
      </c>
      <c r="E101" s="84">
        <f>$G$15</f>
        <v>250</v>
      </c>
      <c r="F101" s="84">
        <f>$G$15</f>
        <v>250</v>
      </c>
      <c r="G101" s="84">
        <f t="shared" ref="G101:BR101" si="92">$G$15</f>
        <v>250</v>
      </c>
      <c r="H101" s="84">
        <f t="shared" si="92"/>
        <v>250</v>
      </c>
      <c r="I101" s="84">
        <f t="shared" si="92"/>
        <v>250</v>
      </c>
      <c r="J101" s="84">
        <f t="shared" si="92"/>
        <v>250</v>
      </c>
      <c r="K101" s="84">
        <f t="shared" si="92"/>
        <v>250</v>
      </c>
      <c r="L101" s="84">
        <f t="shared" si="92"/>
        <v>250</v>
      </c>
      <c r="M101" s="84">
        <f t="shared" si="92"/>
        <v>250</v>
      </c>
      <c r="N101" s="84">
        <f t="shared" si="92"/>
        <v>250</v>
      </c>
      <c r="O101" s="84">
        <f t="shared" si="92"/>
        <v>250</v>
      </c>
      <c r="P101" s="84">
        <f t="shared" si="92"/>
        <v>250</v>
      </c>
      <c r="Q101" s="84">
        <f t="shared" si="92"/>
        <v>250</v>
      </c>
      <c r="R101" s="84">
        <f t="shared" si="92"/>
        <v>250</v>
      </c>
      <c r="S101" s="84">
        <f t="shared" si="92"/>
        <v>250</v>
      </c>
      <c r="T101" s="84">
        <f t="shared" si="92"/>
        <v>250</v>
      </c>
      <c r="U101" s="84">
        <f t="shared" si="92"/>
        <v>250</v>
      </c>
      <c r="V101" s="84">
        <f t="shared" si="92"/>
        <v>250</v>
      </c>
      <c r="W101" s="84">
        <f t="shared" si="92"/>
        <v>250</v>
      </c>
      <c r="X101" s="84">
        <f t="shared" si="92"/>
        <v>250</v>
      </c>
      <c r="Y101" s="84">
        <f t="shared" si="92"/>
        <v>250</v>
      </c>
      <c r="Z101" s="84">
        <f t="shared" si="92"/>
        <v>250</v>
      </c>
      <c r="AA101" s="84">
        <f t="shared" si="92"/>
        <v>250</v>
      </c>
      <c r="AB101" s="84">
        <f t="shared" si="92"/>
        <v>250</v>
      </c>
      <c r="AC101" s="84">
        <f t="shared" si="92"/>
        <v>250</v>
      </c>
      <c r="AD101" s="84">
        <f t="shared" si="92"/>
        <v>250</v>
      </c>
      <c r="AE101" s="84">
        <f t="shared" si="92"/>
        <v>250</v>
      </c>
      <c r="AF101" s="84">
        <f t="shared" si="92"/>
        <v>250</v>
      </c>
      <c r="AG101" s="84">
        <f t="shared" si="92"/>
        <v>250</v>
      </c>
      <c r="AH101" s="84">
        <f t="shared" si="92"/>
        <v>250</v>
      </c>
      <c r="AI101" s="84">
        <f t="shared" si="92"/>
        <v>250</v>
      </c>
      <c r="AJ101" s="84">
        <f t="shared" si="92"/>
        <v>250</v>
      </c>
      <c r="AK101" s="84">
        <f t="shared" si="92"/>
        <v>250</v>
      </c>
      <c r="AL101" s="84">
        <f t="shared" si="92"/>
        <v>250</v>
      </c>
      <c r="AM101" s="84">
        <f t="shared" si="92"/>
        <v>250</v>
      </c>
      <c r="AN101" s="84">
        <f t="shared" si="92"/>
        <v>250</v>
      </c>
      <c r="AO101" s="84">
        <f t="shared" si="92"/>
        <v>250</v>
      </c>
      <c r="AP101" s="84">
        <f t="shared" si="92"/>
        <v>250</v>
      </c>
      <c r="AQ101" s="84">
        <f t="shared" si="92"/>
        <v>250</v>
      </c>
      <c r="AR101" s="84">
        <f t="shared" si="92"/>
        <v>250</v>
      </c>
      <c r="AS101" s="84">
        <f t="shared" si="92"/>
        <v>250</v>
      </c>
      <c r="AT101" s="84">
        <f t="shared" si="92"/>
        <v>250</v>
      </c>
      <c r="AU101" s="84">
        <f t="shared" si="92"/>
        <v>250</v>
      </c>
      <c r="AV101" s="84">
        <f t="shared" si="92"/>
        <v>250</v>
      </c>
      <c r="AW101" s="84">
        <f t="shared" si="92"/>
        <v>250</v>
      </c>
      <c r="AX101" s="84">
        <f t="shared" si="92"/>
        <v>250</v>
      </c>
      <c r="AY101" s="84">
        <f t="shared" si="92"/>
        <v>250</v>
      </c>
      <c r="AZ101" s="84">
        <f t="shared" si="92"/>
        <v>250</v>
      </c>
      <c r="BA101" s="84">
        <f t="shared" si="92"/>
        <v>250</v>
      </c>
      <c r="BB101" s="84">
        <f t="shared" si="92"/>
        <v>250</v>
      </c>
      <c r="BC101" s="84">
        <f t="shared" si="92"/>
        <v>250</v>
      </c>
      <c r="BD101" s="84">
        <f t="shared" si="92"/>
        <v>250</v>
      </c>
      <c r="BE101" s="84">
        <f t="shared" si="92"/>
        <v>250</v>
      </c>
      <c r="BF101" s="84">
        <f t="shared" si="92"/>
        <v>250</v>
      </c>
      <c r="BG101" s="84">
        <f t="shared" si="92"/>
        <v>250</v>
      </c>
      <c r="BH101" s="84">
        <f t="shared" si="92"/>
        <v>250</v>
      </c>
      <c r="BI101" s="84">
        <f t="shared" si="92"/>
        <v>250</v>
      </c>
      <c r="BJ101" s="84">
        <f t="shared" si="92"/>
        <v>250</v>
      </c>
      <c r="BK101" s="84">
        <f t="shared" si="92"/>
        <v>250</v>
      </c>
      <c r="BL101" s="84">
        <f t="shared" si="92"/>
        <v>250</v>
      </c>
      <c r="BM101" s="84">
        <f t="shared" si="92"/>
        <v>250</v>
      </c>
      <c r="BN101" s="84">
        <f t="shared" si="92"/>
        <v>250</v>
      </c>
      <c r="BO101" s="84">
        <f t="shared" si="92"/>
        <v>250</v>
      </c>
      <c r="BP101" s="84">
        <f t="shared" si="92"/>
        <v>250</v>
      </c>
      <c r="BQ101" s="84">
        <f t="shared" si="92"/>
        <v>250</v>
      </c>
      <c r="BR101" s="84">
        <f t="shared" si="92"/>
        <v>250</v>
      </c>
      <c r="BS101" s="84">
        <f t="shared" ref="BS101:ED101" si="93">$G$15</f>
        <v>250</v>
      </c>
      <c r="BT101" s="84">
        <f t="shared" si="93"/>
        <v>250</v>
      </c>
      <c r="BU101" s="84">
        <f t="shared" si="93"/>
        <v>250</v>
      </c>
      <c r="BV101" s="84">
        <f t="shared" si="93"/>
        <v>250</v>
      </c>
      <c r="BW101" s="84">
        <f t="shared" si="93"/>
        <v>250</v>
      </c>
      <c r="BX101" s="84">
        <f t="shared" si="93"/>
        <v>250</v>
      </c>
      <c r="BY101" s="84">
        <f t="shared" si="93"/>
        <v>250</v>
      </c>
      <c r="BZ101" s="84">
        <f t="shared" si="93"/>
        <v>250</v>
      </c>
      <c r="CA101" s="84">
        <f t="shared" si="93"/>
        <v>250</v>
      </c>
      <c r="CB101" s="84">
        <f t="shared" si="93"/>
        <v>250</v>
      </c>
      <c r="CC101" s="84">
        <f t="shared" si="93"/>
        <v>250</v>
      </c>
      <c r="CD101" s="84">
        <f t="shared" si="93"/>
        <v>250</v>
      </c>
      <c r="CE101" s="84">
        <f t="shared" si="93"/>
        <v>250</v>
      </c>
      <c r="CF101" s="84">
        <f t="shared" si="93"/>
        <v>250</v>
      </c>
      <c r="CG101" s="84">
        <f t="shared" si="93"/>
        <v>250</v>
      </c>
      <c r="CH101" s="84">
        <f t="shared" si="93"/>
        <v>250</v>
      </c>
      <c r="CI101" s="84">
        <f t="shared" si="93"/>
        <v>250</v>
      </c>
      <c r="CJ101" s="84">
        <f t="shared" si="93"/>
        <v>250</v>
      </c>
      <c r="CK101" s="84">
        <f t="shared" si="93"/>
        <v>250</v>
      </c>
      <c r="CL101" s="84">
        <f t="shared" si="93"/>
        <v>250</v>
      </c>
      <c r="CM101" s="84">
        <f t="shared" si="93"/>
        <v>250</v>
      </c>
      <c r="CN101" s="84">
        <f t="shared" si="93"/>
        <v>250</v>
      </c>
      <c r="CO101" s="84">
        <f t="shared" si="93"/>
        <v>250</v>
      </c>
      <c r="CP101" s="84">
        <f t="shared" si="93"/>
        <v>250</v>
      </c>
      <c r="CQ101" s="84">
        <f t="shared" si="93"/>
        <v>250</v>
      </c>
      <c r="CR101" s="84">
        <f t="shared" si="93"/>
        <v>250</v>
      </c>
      <c r="CS101" s="84">
        <f t="shared" si="93"/>
        <v>250</v>
      </c>
      <c r="CT101" s="84">
        <f t="shared" si="93"/>
        <v>250</v>
      </c>
      <c r="CU101" s="84">
        <f t="shared" si="93"/>
        <v>250</v>
      </c>
      <c r="CV101" s="84">
        <f t="shared" si="93"/>
        <v>250</v>
      </c>
      <c r="CW101" s="84">
        <f t="shared" si="93"/>
        <v>250</v>
      </c>
      <c r="CX101" s="84">
        <f t="shared" si="93"/>
        <v>250</v>
      </c>
      <c r="CY101" s="84">
        <f t="shared" si="93"/>
        <v>250</v>
      </c>
      <c r="CZ101" s="84">
        <f t="shared" si="93"/>
        <v>250</v>
      </c>
      <c r="DA101" s="84">
        <f t="shared" si="93"/>
        <v>250</v>
      </c>
      <c r="DB101" s="84">
        <f t="shared" si="93"/>
        <v>250</v>
      </c>
      <c r="DC101" s="84">
        <f t="shared" si="93"/>
        <v>250</v>
      </c>
      <c r="DD101" s="84">
        <f t="shared" si="93"/>
        <v>250</v>
      </c>
      <c r="DE101" s="84">
        <f t="shared" si="93"/>
        <v>250</v>
      </c>
      <c r="DF101" s="84">
        <f t="shared" si="93"/>
        <v>250</v>
      </c>
      <c r="DG101" s="84">
        <f t="shared" si="93"/>
        <v>250</v>
      </c>
      <c r="DH101" s="84">
        <f t="shared" si="93"/>
        <v>250</v>
      </c>
      <c r="DI101" s="84">
        <f t="shared" si="93"/>
        <v>250</v>
      </c>
      <c r="DJ101" s="84">
        <f t="shared" si="93"/>
        <v>250</v>
      </c>
      <c r="DK101" s="84">
        <f t="shared" si="93"/>
        <v>250</v>
      </c>
      <c r="DL101" s="84">
        <f t="shared" si="93"/>
        <v>250</v>
      </c>
      <c r="DM101" s="84">
        <f t="shared" si="93"/>
        <v>250</v>
      </c>
      <c r="DN101" s="84">
        <f t="shared" si="93"/>
        <v>250</v>
      </c>
      <c r="DO101" s="84">
        <f t="shared" si="93"/>
        <v>250</v>
      </c>
      <c r="DP101" s="84">
        <f t="shared" si="93"/>
        <v>250</v>
      </c>
      <c r="DQ101" s="84">
        <f t="shared" si="93"/>
        <v>250</v>
      </c>
      <c r="DR101" s="84">
        <f t="shared" si="93"/>
        <v>250</v>
      </c>
      <c r="DS101" s="84">
        <f t="shared" si="93"/>
        <v>250</v>
      </c>
      <c r="DT101" s="84">
        <f t="shared" si="93"/>
        <v>250</v>
      </c>
      <c r="DU101" s="84">
        <f t="shared" si="93"/>
        <v>250</v>
      </c>
      <c r="DV101" s="84">
        <f t="shared" si="93"/>
        <v>250</v>
      </c>
      <c r="DW101" s="84">
        <f t="shared" si="93"/>
        <v>250</v>
      </c>
      <c r="DX101" s="84">
        <f t="shared" si="93"/>
        <v>250</v>
      </c>
      <c r="DY101" s="84">
        <f t="shared" si="93"/>
        <v>250</v>
      </c>
      <c r="DZ101" s="84">
        <f t="shared" si="93"/>
        <v>250</v>
      </c>
      <c r="EA101" s="84">
        <f t="shared" si="93"/>
        <v>250</v>
      </c>
      <c r="EB101" s="84">
        <f t="shared" si="93"/>
        <v>250</v>
      </c>
      <c r="EC101" s="84">
        <f t="shared" si="93"/>
        <v>250</v>
      </c>
      <c r="ED101" s="84">
        <f t="shared" si="93"/>
        <v>250</v>
      </c>
      <c r="EE101" s="84">
        <f t="shared" ref="EE101:EG101" si="94">$G$15</f>
        <v>250</v>
      </c>
      <c r="EF101" s="84">
        <f t="shared" si="94"/>
        <v>250</v>
      </c>
      <c r="EG101" s="84">
        <f t="shared" si="94"/>
        <v>250</v>
      </c>
    </row>
    <row r="102" spans="1:137" x14ac:dyDescent="0.35">
      <c r="A102" s="71"/>
      <c r="B102" s="71"/>
      <c r="C102" s="71"/>
      <c r="D102" s="71" t="s">
        <v>64</v>
      </c>
      <c r="E102" s="84">
        <f t="shared" ref="E102:AJ102" si="95">E99+E100-E101</f>
        <v>6419.166666666667</v>
      </c>
      <c r="F102" s="84">
        <f t="shared" si="95"/>
        <v>6211.9611111111117</v>
      </c>
      <c r="G102" s="84">
        <f t="shared" si="95"/>
        <v>6003.3741851851855</v>
      </c>
      <c r="H102" s="84">
        <f t="shared" si="95"/>
        <v>5793.3966797530866</v>
      </c>
      <c r="I102" s="84">
        <f t="shared" si="95"/>
        <v>5582.0193242847736</v>
      </c>
      <c r="J102" s="84">
        <f t="shared" si="95"/>
        <v>5369.2327864466724</v>
      </c>
      <c r="K102" s="84">
        <f t="shared" si="95"/>
        <v>5155.0276716896506</v>
      </c>
      <c r="L102" s="84">
        <f t="shared" si="95"/>
        <v>4939.3945228342482</v>
      </c>
      <c r="M102" s="84">
        <f t="shared" si="95"/>
        <v>4722.3238196531429</v>
      </c>
      <c r="N102" s="84">
        <f t="shared" si="95"/>
        <v>4503.8059784508305</v>
      </c>
      <c r="O102" s="84">
        <f t="shared" si="95"/>
        <v>4283.8313516405024</v>
      </c>
      <c r="P102" s="84">
        <f t="shared" si="95"/>
        <v>4062.3902273181056</v>
      </c>
      <c r="Q102" s="84">
        <f t="shared" si="95"/>
        <v>3839.4728288335596</v>
      </c>
      <c r="R102" s="84">
        <f t="shared" si="95"/>
        <v>3615.0693143591166</v>
      </c>
      <c r="S102" s="84">
        <f t="shared" si="95"/>
        <v>3389.1697764548439</v>
      </c>
      <c r="T102" s="84">
        <f t="shared" si="95"/>
        <v>3161.7642416312096</v>
      </c>
      <c r="U102" s="84">
        <f t="shared" si="95"/>
        <v>2932.8426699087508</v>
      </c>
      <c r="V102" s="84">
        <f t="shared" si="95"/>
        <v>2702.394954374809</v>
      </c>
      <c r="W102" s="84">
        <f t="shared" si="95"/>
        <v>2470.4109207373076</v>
      </c>
      <c r="X102" s="84">
        <f t="shared" si="95"/>
        <v>2236.8803268755564</v>
      </c>
      <c r="Y102" s="84">
        <f t="shared" si="95"/>
        <v>2001.7928623880603</v>
      </c>
      <c r="Z102" s="84">
        <f t="shared" si="95"/>
        <v>1765.1381481373139</v>
      </c>
      <c r="AA102" s="84">
        <f t="shared" si="95"/>
        <v>1526.9057357915626</v>
      </c>
      <c r="AB102" s="84">
        <f t="shared" si="95"/>
        <v>1287.0851073635063</v>
      </c>
      <c r="AC102" s="84">
        <f t="shared" si="95"/>
        <v>1045.6656747459297</v>
      </c>
      <c r="AD102" s="84">
        <f t="shared" si="95"/>
        <v>802.63677924423587</v>
      </c>
      <c r="AE102" s="84">
        <f t="shared" si="95"/>
        <v>557.98769110586409</v>
      </c>
      <c r="AF102" s="84">
        <f t="shared" si="95"/>
        <v>311.70760904656981</v>
      </c>
      <c r="AG102" s="84">
        <f t="shared" si="95"/>
        <v>63.785659773546968</v>
      </c>
      <c r="AH102" s="84">
        <f t="shared" si="95"/>
        <v>-185.78910249462939</v>
      </c>
      <c r="AI102" s="84">
        <f t="shared" si="95"/>
        <v>-437.02769651126027</v>
      </c>
      <c r="AJ102" s="84">
        <f t="shared" si="95"/>
        <v>-689.94121448800206</v>
      </c>
      <c r="AK102" s="84">
        <f t="shared" ref="AK102:BP102" si="96">AK99+AK100-AK101</f>
        <v>-944.5408225845888</v>
      </c>
      <c r="AL102" s="84">
        <f t="shared" si="96"/>
        <v>-1200.8377614018195</v>
      </c>
      <c r="AM102" s="84">
        <f t="shared" si="96"/>
        <v>-1458.8433464778316</v>
      </c>
      <c r="AN102" s="84">
        <f t="shared" si="96"/>
        <v>-1718.5689687876838</v>
      </c>
      <c r="AO102" s="84">
        <f t="shared" si="96"/>
        <v>-1980.0260952462684</v>
      </c>
      <c r="AP102" s="84">
        <f t="shared" si="96"/>
        <v>-2243.2262692145769</v>
      </c>
      <c r="AQ102" s="84">
        <f t="shared" si="96"/>
        <v>-2508.1811110093408</v>
      </c>
      <c r="AR102" s="84">
        <f t="shared" si="96"/>
        <v>-2774.9023184160696</v>
      </c>
      <c r="AS102" s="84">
        <f t="shared" si="96"/>
        <v>-3043.40166720551</v>
      </c>
      <c r="AT102" s="84">
        <f t="shared" si="96"/>
        <v>-3313.6910116535469</v>
      </c>
      <c r="AU102" s="84">
        <f t="shared" si="96"/>
        <v>-3585.7822850645707</v>
      </c>
      <c r="AV102" s="84">
        <f t="shared" si="96"/>
        <v>-3859.6875002983347</v>
      </c>
      <c r="AW102" s="84">
        <f t="shared" si="96"/>
        <v>-4135.4187503003232</v>
      </c>
      <c r="AX102" s="84">
        <f t="shared" si="96"/>
        <v>-4412.9882086356583</v>
      </c>
      <c r="AY102" s="84">
        <f t="shared" si="96"/>
        <v>-4692.4081300265625</v>
      </c>
      <c r="AZ102" s="84">
        <f t="shared" si="96"/>
        <v>-4973.6908508934066</v>
      </c>
      <c r="BA102" s="84">
        <f t="shared" si="96"/>
        <v>-5256.8487898993626</v>
      </c>
      <c r="BB102" s="84">
        <f t="shared" si="96"/>
        <v>-5541.8944484986914</v>
      </c>
      <c r="BC102" s="84">
        <f t="shared" si="96"/>
        <v>-5828.8404114886825</v>
      </c>
      <c r="BD102" s="84">
        <f t="shared" si="96"/>
        <v>-6117.6993475652735</v>
      </c>
      <c r="BE102" s="84">
        <f t="shared" si="96"/>
        <v>-6408.4840098823752</v>
      </c>
      <c r="BF102" s="84">
        <f t="shared" si="96"/>
        <v>-6701.2072366149241</v>
      </c>
      <c r="BG102" s="84">
        <f t="shared" si="96"/>
        <v>-6995.8819515256901</v>
      </c>
      <c r="BH102" s="84">
        <f t="shared" si="96"/>
        <v>-7292.5211645358613</v>
      </c>
      <c r="BI102" s="84">
        <f t="shared" si="96"/>
        <v>-7591.1379722994334</v>
      </c>
      <c r="BJ102" s="84">
        <f t="shared" si="96"/>
        <v>-7891.7455587814293</v>
      </c>
      <c r="BK102" s="84">
        <f t="shared" si="96"/>
        <v>-8194.3571958399734</v>
      </c>
      <c r="BL102" s="84">
        <f t="shared" si="96"/>
        <v>-8498.98624381224</v>
      </c>
      <c r="BM102" s="84">
        <f t="shared" si="96"/>
        <v>-8805.646152104322</v>
      </c>
      <c r="BN102" s="84">
        <f t="shared" si="96"/>
        <v>-9114.3504597850169</v>
      </c>
      <c r="BO102" s="84">
        <f t="shared" si="96"/>
        <v>-9425.1127961835846</v>
      </c>
      <c r="BP102" s="84">
        <f t="shared" si="96"/>
        <v>-9737.9468814914744</v>
      </c>
      <c r="BQ102" s="84">
        <f t="shared" ref="BQ102:CV102" si="97">BQ99+BQ100-BQ101</f>
        <v>-10052.866527368084</v>
      </c>
      <c r="BR102" s="84">
        <f t="shared" si="97"/>
        <v>-10369.885637550537</v>
      </c>
      <c r="BS102" s="84">
        <f t="shared" si="97"/>
        <v>-10689.01820846754</v>
      </c>
      <c r="BT102" s="84">
        <f t="shared" si="97"/>
        <v>-11010.278329857323</v>
      </c>
      <c r="BU102" s="84">
        <f t="shared" si="97"/>
        <v>-11333.680185389705</v>
      </c>
      <c r="BV102" s="84">
        <f t="shared" si="97"/>
        <v>-11659.238053292303</v>
      </c>
      <c r="BW102" s="84">
        <f t="shared" si="97"/>
        <v>-11986.966306980919</v>
      </c>
      <c r="BX102" s="84">
        <f t="shared" si="97"/>
        <v>-12316.879415694126</v>
      </c>
      <c r="BY102" s="84">
        <f t="shared" si="97"/>
        <v>-12648.991945132087</v>
      </c>
      <c r="BZ102" s="84">
        <f t="shared" si="97"/>
        <v>-12983.318558099634</v>
      </c>
      <c r="CA102" s="84">
        <f t="shared" si="97"/>
        <v>-13319.874015153631</v>
      </c>
      <c r="CB102" s="84">
        <f t="shared" si="97"/>
        <v>-13658.673175254655</v>
      </c>
      <c r="CC102" s="84">
        <f t="shared" si="97"/>
        <v>-13999.730996423019</v>
      </c>
      <c r="CD102" s="84">
        <f t="shared" si="97"/>
        <v>-14343.062536399173</v>
      </c>
      <c r="CE102" s="84">
        <f t="shared" si="97"/>
        <v>-14688.6829533085</v>
      </c>
      <c r="CF102" s="84">
        <f t="shared" si="97"/>
        <v>-15036.607506330556</v>
      </c>
      <c r="CG102" s="84">
        <f t="shared" si="97"/>
        <v>-15386.85155637276</v>
      </c>
      <c r="CH102" s="84">
        <f t="shared" si="97"/>
        <v>-15739.430566748579</v>
      </c>
      <c r="CI102" s="84">
        <f t="shared" si="97"/>
        <v>-16094.360103860236</v>
      </c>
      <c r="CJ102" s="84">
        <f t="shared" si="97"/>
        <v>-16451.65583788597</v>
      </c>
      <c r="CK102" s="84">
        <f t="shared" si="97"/>
        <v>-16811.333543471876</v>
      </c>
      <c r="CL102" s="84">
        <f t="shared" si="97"/>
        <v>-17173.409100428355</v>
      </c>
      <c r="CM102" s="84">
        <f t="shared" si="97"/>
        <v>-17537.898494431211</v>
      </c>
      <c r="CN102" s="84">
        <f t="shared" si="97"/>
        <v>-17904.81781772742</v>
      </c>
      <c r="CO102" s="84">
        <f t="shared" si="97"/>
        <v>-18274.183269845602</v>
      </c>
      <c r="CP102" s="84">
        <f t="shared" si="97"/>
        <v>-18646.011158311238</v>
      </c>
      <c r="CQ102" s="84">
        <f t="shared" si="97"/>
        <v>-19020.317899366644</v>
      </c>
      <c r="CR102" s="84">
        <f t="shared" si="97"/>
        <v>-19397.120018695754</v>
      </c>
      <c r="CS102" s="84">
        <f t="shared" si="97"/>
        <v>-19776.434152153724</v>
      </c>
      <c r="CT102" s="84">
        <f t="shared" si="97"/>
        <v>-20158.277046501415</v>
      </c>
      <c r="CU102" s="84">
        <f t="shared" si="97"/>
        <v>-20542.665560144756</v>
      </c>
      <c r="CV102" s="84">
        <f t="shared" si="97"/>
        <v>-20929.616663879056</v>
      </c>
      <c r="CW102" s="84">
        <f t="shared" ref="CW102:EB102" si="98">CW99+CW100-CW101</f>
        <v>-21319.147441638252</v>
      </c>
      <c r="CX102" s="84">
        <f t="shared" si="98"/>
        <v>-21711.275091249172</v>
      </c>
      <c r="CY102" s="84">
        <f t="shared" si="98"/>
        <v>-22106.016925190834</v>
      </c>
      <c r="CZ102" s="84">
        <f t="shared" si="98"/>
        <v>-22503.390371358772</v>
      </c>
      <c r="DA102" s="84">
        <f t="shared" si="98"/>
        <v>-22903.412973834496</v>
      </c>
      <c r="DB102" s="84">
        <f t="shared" si="98"/>
        <v>-23306.102393660061</v>
      </c>
      <c r="DC102" s="84">
        <f t="shared" si="98"/>
        <v>-23711.476409617797</v>
      </c>
      <c r="DD102" s="84">
        <f t="shared" si="98"/>
        <v>-24119.552919015248</v>
      </c>
      <c r="DE102" s="84">
        <f t="shared" si="98"/>
        <v>-24530.349938475349</v>
      </c>
      <c r="DF102" s="84">
        <f t="shared" si="98"/>
        <v>-24943.885604731851</v>
      </c>
      <c r="DG102" s="84">
        <f t="shared" si="98"/>
        <v>-25360.178175430065</v>
      </c>
      <c r="DH102" s="84">
        <f t="shared" si="98"/>
        <v>-25779.246029932932</v>
      </c>
      <c r="DI102" s="84">
        <f t="shared" si="98"/>
        <v>-26201.107670132486</v>
      </c>
      <c r="DJ102" s="84">
        <f t="shared" si="98"/>
        <v>-26625.781721266703</v>
      </c>
      <c r="DK102" s="84">
        <f t="shared" si="98"/>
        <v>-27053.286932741816</v>
      </c>
      <c r="DL102" s="84">
        <f t="shared" si="98"/>
        <v>-27483.642178960094</v>
      </c>
      <c r="DM102" s="84">
        <f t="shared" si="98"/>
        <v>-27916.86646015316</v>
      </c>
      <c r="DN102" s="84">
        <f t="shared" si="98"/>
        <v>-28352.978903220846</v>
      </c>
      <c r="DO102" s="84">
        <f t="shared" si="98"/>
        <v>-28791.998762575651</v>
      </c>
      <c r="DP102" s="84">
        <f t="shared" si="98"/>
        <v>-29233.945420992823</v>
      </c>
      <c r="DQ102" s="84">
        <f t="shared" si="98"/>
        <v>-29678.83839046611</v>
      </c>
      <c r="DR102" s="84">
        <f t="shared" si="98"/>
        <v>-30126.697313069217</v>
      </c>
      <c r="DS102" s="84">
        <f t="shared" si="98"/>
        <v>-30577.541961823012</v>
      </c>
      <c r="DT102" s="84">
        <f t="shared" si="98"/>
        <v>-31031.392241568497</v>
      </c>
      <c r="DU102" s="84">
        <f t="shared" si="98"/>
        <v>-31488.268189845621</v>
      </c>
      <c r="DV102" s="84">
        <f t="shared" si="98"/>
        <v>-31948.189977777925</v>
      </c>
      <c r="DW102" s="84">
        <f t="shared" si="98"/>
        <v>-32411.17791096311</v>
      </c>
      <c r="DX102" s="84">
        <f t="shared" si="98"/>
        <v>-32877.252430369532</v>
      </c>
      <c r="DY102" s="84">
        <f t="shared" si="98"/>
        <v>-33346.434113238662</v>
      </c>
      <c r="DZ102" s="84">
        <f t="shared" si="98"/>
        <v>-33818.743673993587</v>
      </c>
      <c r="EA102" s="84">
        <f t="shared" si="98"/>
        <v>-34294.201965153545</v>
      </c>
      <c r="EB102" s="84">
        <f t="shared" si="98"/>
        <v>-34772.829978254566</v>
      </c>
      <c r="EC102" s="84">
        <f t="shared" ref="EC102:EG102" si="99">EC99+EC100-EC101</f>
        <v>-35254.64884477626</v>
      </c>
      <c r="ED102" s="84">
        <f t="shared" si="99"/>
        <v>-35739.679837074771</v>
      </c>
      <c r="EE102" s="84">
        <f t="shared" si="99"/>
        <v>-36227.944369321936</v>
      </c>
      <c r="EF102" s="84">
        <f t="shared" si="99"/>
        <v>-36719.463998450752</v>
      </c>
      <c r="EG102" s="84">
        <f t="shared" si="99"/>
        <v>-37214.260425107088</v>
      </c>
    </row>
    <row r="103" spans="1:137" x14ac:dyDescent="0.35">
      <c r="A103" s="71"/>
      <c r="B103" s="71"/>
      <c r="C103" s="71"/>
      <c r="D103" s="71"/>
      <c r="E103" s="88" t="str">
        <f>IF(E102&lt;=0,"PAID OFF","")</f>
        <v/>
      </c>
      <c r="F103" s="88" t="str">
        <f t="shared" ref="F103:BQ103" si="100">IF(F102&lt;=0,"PAID OFF","")</f>
        <v/>
      </c>
      <c r="G103" s="88" t="str">
        <f t="shared" si="100"/>
        <v/>
      </c>
      <c r="H103" s="88" t="str">
        <f t="shared" si="100"/>
        <v/>
      </c>
      <c r="I103" s="88" t="str">
        <f t="shared" si="100"/>
        <v/>
      </c>
      <c r="J103" s="88" t="str">
        <f t="shared" si="100"/>
        <v/>
      </c>
      <c r="K103" s="88" t="str">
        <f t="shared" si="100"/>
        <v/>
      </c>
      <c r="L103" s="88" t="str">
        <f t="shared" si="100"/>
        <v/>
      </c>
      <c r="M103" s="88" t="str">
        <f t="shared" si="100"/>
        <v/>
      </c>
      <c r="N103" s="88" t="str">
        <f t="shared" si="100"/>
        <v/>
      </c>
      <c r="O103" s="88" t="str">
        <f t="shared" si="100"/>
        <v/>
      </c>
      <c r="P103" s="88" t="str">
        <f t="shared" si="100"/>
        <v/>
      </c>
      <c r="Q103" s="88" t="str">
        <f t="shared" si="100"/>
        <v/>
      </c>
      <c r="R103" s="88" t="str">
        <f t="shared" si="100"/>
        <v/>
      </c>
      <c r="S103" s="88" t="str">
        <f t="shared" si="100"/>
        <v/>
      </c>
      <c r="T103" s="88" t="str">
        <f t="shared" si="100"/>
        <v/>
      </c>
      <c r="U103" s="88" t="str">
        <f t="shared" si="100"/>
        <v/>
      </c>
      <c r="V103" s="88" t="str">
        <f t="shared" si="100"/>
        <v/>
      </c>
      <c r="W103" s="88" t="str">
        <f t="shared" si="100"/>
        <v/>
      </c>
      <c r="X103" s="88" t="str">
        <f t="shared" si="100"/>
        <v/>
      </c>
      <c r="Y103" s="88" t="str">
        <f t="shared" si="100"/>
        <v/>
      </c>
      <c r="Z103" s="88" t="str">
        <f t="shared" si="100"/>
        <v/>
      </c>
      <c r="AA103" s="88" t="str">
        <f t="shared" si="100"/>
        <v/>
      </c>
      <c r="AB103" s="88" t="str">
        <f t="shared" si="100"/>
        <v/>
      </c>
      <c r="AC103" s="88" t="str">
        <f t="shared" si="100"/>
        <v/>
      </c>
      <c r="AD103" s="88" t="str">
        <f t="shared" si="100"/>
        <v/>
      </c>
      <c r="AE103" s="88" t="str">
        <f t="shared" si="100"/>
        <v/>
      </c>
      <c r="AF103" s="88" t="str">
        <f t="shared" si="100"/>
        <v/>
      </c>
      <c r="AG103" s="88" t="str">
        <f t="shared" si="100"/>
        <v/>
      </c>
      <c r="AH103" s="88" t="str">
        <f t="shared" si="100"/>
        <v>PAID OFF</v>
      </c>
      <c r="AI103" s="88" t="str">
        <f t="shared" si="100"/>
        <v>PAID OFF</v>
      </c>
      <c r="AJ103" s="88" t="str">
        <f t="shared" si="100"/>
        <v>PAID OFF</v>
      </c>
      <c r="AK103" s="88" t="str">
        <f t="shared" si="100"/>
        <v>PAID OFF</v>
      </c>
      <c r="AL103" s="88" t="str">
        <f t="shared" si="100"/>
        <v>PAID OFF</v>
      </c>
      <c r="AM103" s="88" t="str">
        <f t="shared" si="100"/>
        <v>PAID OFF</v>
      </c>
      <c r="AN103" s="88" t="str">
        <f t="shared" si="100"/>
        <v>PAID OFF</v>
      </c>
      <c r="AO103" s="88" t="str">
        <f t="shared" si="100"/>
        <v>PAID OFF</v>
      </c>
      <c r="AP103" s="88" t="str">
        <f t="shared" si="100"/>
        <v>PAID OFF</v>
      </c>
      <c r="AQ103" s="88" t="str">
        <f t="shared" si="100"/>
        <v>PAID OFF</v>
      </c>
      <c r="AR103" s="88" t="str">
        <f t="shared" si="100"/>
        <v>PAID OFF</v>
      </c>
      <c r="AS103" s="88" t="str">
        <f t="shared" si="100"/>
        <v>PAID OFF</v>
      </c>
      <c r="AT103" s="88" t="str">
        <f t="shared" si="100"/>
        <v>PAID OFF</v>
      </c>
      <c r="AU103" s="88" t="str">
        <f t="shared" si="100"/>
        <v>PAID OFF</v>
      </c>
      <c r="AV103" s="88" t="str">
        <f t="shared" si="100"/>
        <v>PAID OFF</v>
      </c>
      <c r="AW103" s="88" t="str">
        <f t="shared" si="100"/>
        <v>PAID OFF</v>
      </c>
      <c r="AX103" s="88" t="str">
        <f t="shared" si="100"/>
        <v>PAID OFF</v>
      </c>
      <c r="AY103" s="88" t="str">
        <f t="shared" si="100"/>
        <v>PAID OFF</v>
      </c>
      <c r="AZ103" s="88" t="str">
        <f t="shared" si="100"/>
        <v>PAID OFF</v>
      </c>
      <c r="BA103" s="88" t="str">
        <f t="shared" si="100"/>
        <v>PAID OFF</v>
      </c>
      <c r="BB103" s="88" t="str">
        <f t="shared" si="100"/>
        <v>PAID OFF</v>
      </c>
      <c r="BC103" s="88" t="str">
        <f t="shared" si="100"/>
        <v>PAID OFF</v>
      </c>
      <c r="BD103" s="88" t="str">
        <f t="shared" si="100"/>
        <v>PAID OFF</v>
      </c>
      <c r="BE103" s="88" t="str">
        <f t="shared" si="100"/>
        <v>PAID OFF</v>
      </c>
      <c r="BF103" s="88" t="str">
        <f t="shared" si="100"/>
        <v>PAID OFF</v>
      </c>
      <c r="BG103" s="88" t="str">
        <f t="shared" si="100"/>
        <v>PAID OFF</v>
      </c>
      <c r="BH103" s="88" t="str">
        <f t="shared" si="100"/>
        <v>PAID OFF</v>
      </c>
      <c r="BI103" s="88" t="str">
        <f t="shared" si="100"/>
        <v>PAID OFF</v>
      </c>
      <c r="BJ103" s="88" t="str">
        <f t="shared" si="100"/>
        <v>PAID OFF</v>
      </c>
      <c r="BK103" s="88" t="str">
        <f t="shared" si="100"/>
        <v>PAID OFF</v>
      </c>
      <c r="BL103" s="88" t="str">
        <f t="shared" si="100"/>
        <v>PAID OFF</v>
      </c>
      <c r="BM103" s="88" t="str">
        <f t="shared" si="100"/>
        <v>PAID OFF</v>
      </c>
      <c r="BN103" s="88" t="str">
        <f t="shared" si="100"/>
        <v>PAID OFF</v>
      </c>
      <c r="BO103" s="88" t="str">
        <f t="shared" si="100"/>
        <v>PAID OFF</v>
      </c>
      <c r="BP103" s="88" t="str">
        <f t="shared" si="100"/>
        <v>PAID OFF</v>
      </c>
      <c r="BQ103" s="88" t="str">
        <f t="shared" si="100"/>
        <v>PAID OFF</v>
      </c>
      <c r="BR103" s="88" t="str">
        <f t="shared" ref="BR103:EC103" si="101">IF(BR102&lt;=0,"PAID OFF","")</f>
        <v>PAID OFF</v>
      </c>
      <c r="BS103" s="88" t="str">
        <f t="shared" si="101"/>
        <v>PAID OFF</v>
      </c>
      <c r="BT103" s="88" t="str">
        <f t="shared" si="101"/>
        <v>PAID OFF</v>
      </c>
      <c r="BU103" s="88" t="str">
        <f t="shared" si="101"/>
        <v>PAID OFF</v>
      </c>
      <c r="BV103" s="88" t="str">
        <f t="shared" si="101"/>
        <v>PAID OFF</v>
      </c>
      <c r="BW103" s="88" t="str">
        <f t="shared" si="101"/>
        <v>PAID OFF</v>
      </c>
      <c r="BX103" s="88" t="str">
        <f t="shared" si="101"/>
        <v>PAID OFF</v>
      </c>
      <c r="BY103" s="88" t="str">
        <f t="shared" si="101"/>
        <v>PAID OFF</v>
      </c>
      <c r="BZ103" s="88" t="str">
        <f t="shared" si="101"/>
        <v>PAID OFF</v>
      </c>
      <c r="CA103" s="88" t="str">
        <f t="shared" si="101"/>
        <v>PAID OFF</v>
      </c>
      <c r="CB103" s="88" t="str">
        <f t="shared" si="101"/>
        <v>PAID OFF</v>
      </c>
      <c r="CC103" s="88" t="str">
        <f t="shared" si="101"/>
        <v>PAID OFF</v>
      </c>
      <c r="CD103" s="88" t="str">
        <f t="shared" si="101"/>
        <v>PAID OFF</v>
      </c>
      <c r="CE103" s="88" t="str">
        <f t="shared" si="101"/>
        <v>PAID OFF</v>
      </c>
      <c r="CF103" s="88" t="str">
        <f t="shared" si="101"/>
        <v>PAID OFF</v>
      </c>
      <c r="CG103" s="88" t="str">
        <f t="shared" si="101"/>
        <v>PAID OFF</v>
      </c>
      <c r="CH103" s="88" t="str">
        <f t="shared" si="101"/>
        <v>PAID OFF</v>
      </c>
      <c r="CI103" s="88" t="str">
        <f t="shared" si="101"/>
        <v>PAID OFF</v>
      </c>
      <c r="CJ103" s="88" t="str">
        <f t="shared" si="101"/>
        <v>PAID OFF</v>
      </c>
      <c r="CK103" s="88" t="str">
        <f t="shared" si="101"/>
        <v>PAID OFF</v>
      </c>
      <c r="CL103" s="88" t="str">
        <f t="shared" si="101"/>
        <v>PAID OFF</v>
      </c>
      <c r="CM103" s="88" t="str">
        <f t="shared" si="101"/>
        <v>PAID OFF</v>
      </c>
      <c r="CN103" s="88" t="str">
        <f t="shared" si="101"/>
        <v>PAID OFF</v>
      </c>
      <c r="CO103" s="88" t="str">
        <f t="shared" si="101"/>
        <v>PAID OFF</v>
      </c>
      <c r="CP103" s="88" t="str">
        <f t="shared" si="101"/>
        <v>PAID OFF</v>
      </c>
      <c r="CQ103" s="88" t="str">
        <f t="shared" si="101"/>
        <v>PAID OFF</v>
      </c>
      <c r="CR103" s="88" t="str">
        <f t="shared" si="101"/>
        <v>PAID OFF</v>
      </c>
      <c r="CS103" s="88" t="str">
        <f t="shared" si="101"/>
        <v>PAID OFF</v>
      </c>
      <c r="CT103" s="88" t="str">
        <f t="shared" si="101"/>
        <v>PAID OFF</v>
      </c>
      <c r="CU103" s="88" t="str">
        <f t="shared" si="101"/>
        <v>PAID OFF</v>
      </c>
      <c r="CV103" s="88" t="str">
        <f t="shared" si="101"/>
        <v>PAID OFF</v>
      </c>
      <c r="CW103" s="88" t="str">
        <f t="shared" si="101"/>
        <v>PAID OFF</v>
      </c>
      <c r="CX103" s="88" t="str">
        <f t="shared" si="101"/>
        <v>PAID OFF</v>
      </c>
      <c r="CY103" s="88" t="str">
        <f t="shared" si="101"/>
        <v>PAID OFF</v>
      </c>
      <c r="CZ103" s="88" t="str">
        <f t="shared" si="101"/>
        <v>PAID OFF</v>
      </c>
      <c r="DA103" s="88" t="str">
        <f t="shared" si="101"/>
        <v>PAID OFF</v>
      </c>
      <c r="DB103" s="88" t="str">
        <f t="shared" si="101"/>
        <v>PAID OFF</v>
      </c>
      <c r="DC103" s="88" t="str">
        <f t="shared" si="101"/>
        <v>PAID OFF</v>
      </c>
      <c r="DD103" s="88" t="str">
        <f t="shared" si="101"/>
        <v>PAID OFF</v>
      </c>
      <c r="DE103" s="88" t="str">
        <f t="shared" si="101"/>
        <v>PAID OFF</v>
      </c>
      <c r="DF103" s="88" t="str">
        <f t="shared" si="101"/>
        <v>PAID OFF</v>
      </c>
      <c r="DG103" s="88" t="str">
        <f t="shared" si="101"/>
        <v>PAID OFF</v>
      </c>
      <c r="DH103" s="88" t="str">
        <f t="shared" si="101"/>
        <v>PAID OFF</v>
      </c>
      <c r="DI103" s="88" t="str">
        <f t="shared" si="101"/>
        <v>PAID OFF</v>
      </c>
      <c r="DJ103" s="88" t="str">
        <f t="shared" si="101"/>
        <v>PAID OFF</v>
      </c>
      <c r="DK103" s="88" t="str">
        <f t="shared" si="101"/>
        <v>PAID OFF</v>
      </c>
      <c r="DL103" s="88" t="str">
        <f t="shared" si="101"/>
        <v>PAID OFF</v>
      </c>
      <c r="DM103" s="88" t="str">
        <f t="shared" si="101"/>
        <v>PAID OFF</v>
      </c>
      <c r="DN103" s="88" t="str">
        <f t="shared" si="101"/>
        <v>PAID OFF</v>
      </c>
      <c r="DO103" s="88" t="str">
        <f t="shared" si="101"/>
        <v>PAID OFF</v>
      </c>
      <c r="DP103" s="88" t="str">
        <f t="shared" si="101"/>
        <v>PAID OFF</v>
      </c>
      <c r="DQ103" s="88" t="str">
        <f t="shared" si="101"/>
        <v>PAID OFF</v>
      </c>
      <c r="DR103" s="88" t="str">
        <f t="shared" si="101"/>
        <v>PAID OFF</v>
      </c>
      <c r="DS103" s="88" t="str">
        <f t="shared" si="101"/>
        <v>PAID OFF</v>
      </c>
      <c r="DT103" s="88" t="str">
        <f t="shared" si="101"/>
        <v>PAID OFF</v>
      </c>
      <c r="DU103" s="88" t="str">
        <f t="shared" si="101"/>
        <v>PAID OFF</v>
      </c>
      <c r="DV103" s="88" t="str">
        <f t="shared" si="101"/>
        <v>PAID OFF</v>
      </c>
      <c r="DW103" s="88" t="str">
        <f t="shared" si="101"/>
        <v>PAID OFF</v>
      </c>
      <c r="DX103" s="88" t="str">
        <f t="shared" si="101"/>
        <v>PAID OFF</v>
      </c>
      <c r="DY103" s="88" t="str">
        <f t="shared" si="101"/>
        <v>PAID OFF</v>
      </c>
      <c r="DZ103" s="88" t="str">
        <f t="shared" si="101"/>
        <v>PAID OFF</v>
      </c>
      <c r="EA103" s="88" t="str">
        <f t="shared" si="101"/>
        <v>PAID OFF</v>
      </c>
      <c r="EB103" s="88" t="str">
        <f t="shared" si="101"/>
        <v>PAID OFF</v>
      </c>
      <c r="EC103" s="88" t="str">
        <f t="shared" si="101"/>
        <v>PAID OFF</v>
      </c>
      <c r="ED103" s="88" t="str">
        <f t="shared" ref="ED103:EG103" si="102">IF(ED102&lt;=0,"PAID OFF","")</f>
        <v>PAID OFF</v>
      </c>
      <c r="EE103" s="88" t="str">
        <f t="shared" si="102"/>
        <v>PAID OFF</v>
      </c>
      <c r="EF103" s="88" t="str">
        <f t="shared" si="102"/>
        <v>PAID OFF</v>
      </c>
      <c r="EG103" s="88" t="str">
        <f t="shared" si="102"/>
        <v>PAID OFF</v>
      </c>
    </row>
    <row r="104" spans="1:137" x14ac:dyDescent="0.35">
      <c r="A104" s="71"/>
      <c r="B104" s="71"/>
      <c r="C104" s="71"/>
      <c r="D104" s="71" t="s">
        <v>38</v>
      </c>
      <c r="E104" s="84"/>
      <c r="F104" s="70">
        <f>IF(F103="PAID OFF",1,1)</f>
        <v>1</v>
      </c>
      <c r="G104" s="70">
        <f>IF(G103="PAID OFF","",F104+1)</f>
        <v>2</v>
      </c>
      <c r="H104" s="70">
        <f t="shared" ref="H104:BS104" si="103">IF(H103="PAID OFF","",G104+1)</f>
        <v>3</v>
      </c>
      <c r="I104" s="70">
        <f t="shared" si="103"/>
        <v>4</v>
      </c>
      <c r="J104" s="70">
        <f t="shared" si="103"/>
        <v>5</v>
      </c>
      <c r="K104" s="70">
        <f t="shared" si="103"/>
        <v>6</v>
      </c>
      <c r="L104" s="70">
        <f t="shared" si="103"/>
        <v>7</v>
      </c>
      <c r="M104" s="70">
        <f t="shared" si="103"/>
        <v>8</v>
      </c>
      <c r="N104" s="70">
        <f t="shared" si="103"/>
        <v>9</v>
      </c>
      <c r="O104" s="70">
        <f t="shared" si="103"/>
        <v>10</v>
      </c>
      <c r="P104" s="70">
        <f t="shared" si="103"/>
        <v>11</v>
      </c>
      <c r="Q104" s="70">
        <f t="shared" si="103"/>
        <v>12</v>
      </c>
      <c r="R104" s="70">
        <f t="shared" si="103"/>
        <v>13</v>
      </c>
      <c r="S104" s="70">
        <f t="shared" si="103"/>
        <v>14</v>
      </c>
      <c r="T104" s="70">
        <f t="shared" si="103"/>
        <v>15</v>
      </c>
      <c r="U104" s="70">
        <f t="shared" si="103"/>
        <v>16</v>
      </c>
      <c r="V104" s="70">
        <f t="shared" si="103"/>
        <v>17</v>
      </c>
      <c r="W104" s="70">
        <f t="shared" si="103"/>
        <v>18</v>
      </c>
      <c r="X104" s="70">
        <f t="shared" si="103"/>
        <v>19</v>
      </c>
      <c r="Y104" s="70">
        <f t="shared" si="103"/>
        <v>20</v>
      </c>
      <c r="Z104" s="70">
        <f t="shared" si="103"/>
        <v>21</v>
      </c>
      <c r="AA104" s="70">
        <f t="shared" si="103"/>
        <v>22</v>
      </c>
      <c r="AB104" s="70">
        <f t="shared" si="103"/>
        <v>23</v>
      </c>
      <c r="AC104" s="70">
        <f t="shared" si="103"/>
        <v>24</v>
      </c>
      <c r="AD104" s="70">
        <f t="shared" si="103"/>
        <v>25</v>
      </c>
      <c r="AE104" s="70">
        <f t="shared" si="103"/>
        <v>26</v>
      </c>
      <c r="AF104" s="70">
        <f t="shared" si="103"/>
        <v>27</v>
      </c>
      <c r="AG104" s="70">
        <f t="shared" si="103"/>
        <v>28</v>
      </c>
      <c r="AH104" s="70" t="str">
        <f t="shared" si="103"/>
        <v/>
      </c>
      <c r="AI104" s="70" t="str">
        <f t="shared" si="103"/>
        <v/>
      </c>
      <c r="AJ104" s="70" t="str">
        <f t="shared" si="103"/>
        <v/>
      </c>
      <c r="AK104" s="70" t="str">
        <f t="shared" si="103"/>
        <v/>
      </c>
      <c r="AL104" s="70" t="str">
        <f t="shared" si="103"/>
        <v/>
      </c>
      <c r="AM104" s="70" t="str">
        <f t="shared" si="103"/>
        <v/>
      </c>
      <c r="AN104" s="70" t="str">
        <f t="shared" si="103"/>
        <v/>
      </c>
      <c r="AO104" s="70" t="str">
        <f t="shared" si="103"/>
        <v/>
      </c>
      <c r="AP104" s="70" t="str">
        <f t="shared" si="103"/>
        <v/>
      </c>
      <c r="AQ104" s="70" t="str">
        <f t="shared" si="103"/>
        <v/>
      </c>
      <c r="AR104" s="70" t="str">
        <f t="shared" si="103"/>
        <v/>
      </c>
      <c r="AS104" s="70" t="str">
        <f t="shared" si="103"/>
        <v/>
      </c>
      <c r="AT104" s="70" t="str">
        <f t="shared" si="103"/>
        <v/>
      </c>
      <c r="AU104" s="70" t="str">
        <f t="shared" si="103"/>
        <v/>
      </c>
      <c r="AV104" s="70" t="str">
        <f t="shared" si="103"/>
        <v/>
      </c>
      <c r="AW104" s="70" t="str">
        <f t="shared" si="103"/>
        <v/>
      </c>
      <c r="AX104" s="70" t="str">
        <f t="shared" si="103"/>
        <v/>
      </c>
      <c r="AY104" s="70" t="str">
        <f t="shared" si="103"/>
        <v/>
      </c>
      <c r="AZ104" s="70" t="str">
        <f t="shared" si="103"/>
        <v/>
      </c>
      <c r="BA104" s="70" t="str">
        <f t="shared" si="103"/>
        <v/>
      </c>
      <c r="BB104" s="70" t="str">
        <f t="shared" si="103"/>
        <v/>
      </c>
      <c r="BC104" s="70" t="str">
        <f t="shared" si="103"/>
        <v/>
      </c>
      <c r="BD104" s="70" t="str">
        <f t="shared" si="103"/>
        <v/>
      </c>
      <c r="BE104" s="70" t="str">
        <f t="shared" si="103"/>
        <v/>
      </c>
      <c r="BF104" s="70" t="str">
        <f t="shared" si="103"/>
        <v/>
      </c>
      <c r="BG104" s="70" t="str">
        <f t="shared" si="103"/>
        <v/>
      </c>
      <c r="BH104" s="70" t="str">
        <f t="shared" si="103"/>
        <v/>
      </c>
      <c r="BI104" s="70" t="str">
        <f t="shared" si="103"/>
        <v/>
      </c>
      <c r="BJ104" s="70" t="str">
        <f t="shared" si="103"/>
        <v/>
      </c>
      <c r="BK104" s="70" t="str">
        <f t="shared" si="103"/>
        <v/>
      </c>
      <c r="BL104" s="70" t="str">
        <f t="shared" si="103"/>
        <v/>
      </c>
      <c r="BM104" s="70" t="str">
        <f t="shared" si="103"/>
        <v/>
      </c>
      <c r="BN104" s="70" t="str">
        <f t="shared" si="103"/>
        <v/>
      </c>
      <c r="BO104" s="70" t="str">
        <f t="shared" si="103"/>
        <v/>
      </c>
      <c r="BP104" s="70" t="str">
        <f t="shared" si="103"/>
        <v/>
      </c>
      <c r="BQ104" s="70" t="str">
        <f t="shared" si="103"/>
        <v/>
      </c>
      <c r="BR104" s="70" t="str">
        <f t="shared" si="103"/>
        <v/>
      </c>
      <c r="BS104" s="70" t="str">
        <f t="shared" si="103"/>
        <v/>
      </c>
      <c r="BT104" s="70" t="str">
        <f t="shared" ref="BT104:EE104" si="104">IF(BT103="PAID OFF","",BS104+1)</f>
        <v/>
      </c>
      <c r="BU104" s="70" t="str">
        <f t="shared" si="104"/>
        <v/>
      </c>
      <c r="BV104" s="70" t="str">
        <f t="shared" si="104"/>
        <v/>
      </c>
      <c r="BW104" s="70" t="str">
        <f t="shared" si="104"/>
        <v/>
      </c>
      <c r="BX104" s="70" t="str">
        <f t="shared" si="104"/>
        <v/>
      </c>
      <c r="BY104" s="70" t="str">
        <f t="shared" si="104"/>
        <v/>
      </c>
      <c r="BZ104" s="70" t="str">
        <f t="shared" si="104"/>
        <v/>
      </c>
      <c r="CA104" s="70" t="str">
        <f t="shared" si="104"/>
        <v/>
      </c>
      <c r="CB104" s="70" t="str">
        <f t="shared" si="104"/>
        <v/>
      </c>
      <c r="CC104" s="70" t="str">
        <f t="shared" si="104"/>
        <v/>
      </c>
      <c r="CD104" s="70" t="str">
        <f t="shared" si="104"/>
        <v/>
      </c>
      <c r="CE104" s="70" t="str">
        <f t="shared" si="104"/>
        <v/>
      </c>
      <c r="CF104" s="70" t="str">
        <f t="shared" si="104"/>
        <v/>
      </c>
      <c r="CG104" s="70" t="str">
        <f t="shared" si="104"/>
        <v/>
      </c>
      <c r="CH104" s="70" t="str">
        <f t="shared" si="104"/>
        <v/>
      </c>
      <c r="CI104" s="70" t="str">
        <f t="shared" si="104"/>
        <v/>
      </c>
      <c r="CJ104" s="70" t="str">
        <f t="shared" si="104"/>
        <v/>
      </c>
      <c r="CK104" s="70" t="str">
        <f t="shared" si="104"/>
        <v/>
      </c>
      <c r="CL104" s="70" t="str">
        <f t="shared" si="104"/>
        <v/>
      </c>
      <c r="CM104" s="70" t="str">
        <f t="shared" si="104"/>
        <v/>
      </c>
      <c r="CN104" s="70" t="str">
        <f t="shared" si="104"/>
        <v/>
      </c>
      <c r="CO104" s="70" t="str">
        <f t="shared" si="104"/>
        <v/>
      </c>
      <c r="CP104" s="70" t="str">
        <f t="shared" si="104"/>
        <v/>
      </c>
      <c r="CQ104" s="70" t="str">
        <f t="shared" si="104"/>
        <v/>
      </c>
      <c r="CR104" s="70" t="str">
        <f t="shared" si="104"/>
        <v/>
      </c>
      <c r="CS104" s="70" t="str">
        <f t="shared" si="104"/>
        <v/>
      </c>
      <c r="CT104" s="70" t="str">
        <f t="shared" si="104"/>
        <v/>
      </c>
      <c r="CU104" s="70" t="str">
        <f t="shared" si="104"/>
        <v/>
      </c>
      <c r="CV104" s="70" t="str">
        <f t="shared" si="104"/>
        <v/>
      </c>
      <c r="CW104" s="70" t="str">
        <f t="shared" si="104"/>
        <v/>
      </c>
      <c r="CX104" s="70" t="str">
        <f t="shared" si="104"/>
        <v/>
      </c>
      <c r="CY104" s="70" t="str">
        <f t="shared" si="104"/>
        <v/>
      </c>
      <c r="CZ104" s="70" t="str">
        <f t="shared" si="104"/>
        <v/>
      </c>
      <c r="DA104" s="70" t="str">
        <f t="shared" si="104"/>
        <v/>
      </c>
      <c r="DB104" s="70" t="str">
        <f t="shared" si="104"/>
        <v/>
      </c>
      <c r="DC104" s="70" t="str">
        <f t="shared" si="104"/>
        <v/>
      </c>
      <c r="DD104" s="70" t="str">
        <f t="shared" si="104"/>
        <v/>
      </c>
      <c r="DE104" s="70" t="str">
        <f t="shared" si="104"/>
        <v/>
      </c>
      <c r="DF104" s="70" t="str">
        <f t="shared" si="104"/>
        <v/>
      </c>
      <c r="DG104" s="70" t="str">
        <f t="shared" si="104"/>
        <v/>
      </c>
      <c r="DH104" s="70" t="str">
        <f t="shared" si="104"/>
        <v/>
      </c>
      <c r="DI104" s="70" t="str">
        <f t="shared" si="104"/>
        <v/>
      </c>
      <c r="DJ104" s="70" t="str">
        <f t="shared" si="104"/>
        <v/>
      </c>
      <c r="DK104" s="70" t="str">
        <f t="shared" si="104"/>
        <v/>
      </c>
      <c r="DL104" s="70" t="str">
        <f t="shared" si="104"/>
        <v/>
      </c>
      <c r="DM104" s="70" t="str">
        <f t="shared" si="104"/>
        <v/>
      </c>
      <c r="DN104" s="70" t="str">
        <f t="shared" si="104"/>
        <v/>
      </c>
      <c r="DO104" s="70" t="str">
        <f t="shared" si="104"/>
        <v/>
      </c>
      <c r="DP104" s="70" t="str">
        <f t="shared" si="104"/>
        <v/>
      </c>
      <c r="DQ104" s="70" t="str">
        <f t="shared" si="104"/>
        <v/>
      </c>
      <c r="DR104" s="70" t="str">
        <f t="shared" si="104"/>
        <v/>
      </c>
      <c r="DS104" s="70" t="str">
        <f t="shared" si="104"/>
        <v/>
      </c>
      <c r="DT104" s="70" t="str">
        <f t="shared" si="104"/>
        <v/>
      </c>
      <c r="DU104" s="70" t="str">
        <f t="shared" si="104"/>
        <v/>
      </c>
      <c r="DV104" s="70" t="str">
        <f t="shared" si="104"/>
        <v/>
      </c>
      <c r="DW104" s="70" t="str">
        <f t="shared" si="104"/>
        <v/>
      </c>
      <c r="DX104" s="70" t="str">
        <f t="shared" si="104"/>
        <v/>
      </c>
      <c r="DY104" s="70" t="str">
        <f t="shared" si="104"/>
        <v/>
      </c>
      <c r="DZ104" s="70" t="str">
        <f t="shared" si="104"/>
        <v/>
      </c>
      <c r="EA104" s="70" t="str">
        <f t="shared" si="104"/>
        <v/>
      </c>
      <c r="EB104" s="70" t="str">
        <f t="shared" si="104"/>
        <v/>
      </c>
      <c r="EC104" s="70" t="str">
        <f t="shared" si="104"/>
        <v/>
      </c>
      <c r="ED104" s="70" t="str">
        <f t="shared" si="104"/>
        <v/>
      </c>
      <c r="EE104" s="70" t="str">
        <f t="shared" si="104"/>
        <v/>
      </c>
      <c r="EF104" s="70" t="str">
        <f t="shared" ref="EF104:EG104" si="105">IF(EF103="PAID OFF","",EE104+1)</f>
        <v/>
      </c>
      <c r="EG104" s="70" t="str">
        <f t="shared" si="105"/>
        <v/>
      </c>
    </row>
    <row r="105" spans="1:137" x14ac:dyDescent="0.35">
      <c r="A105" s="71"/>
      <c r="B105" s="71"/>
      <c r="C105" s="71"/>
      <c r="D105" s="71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</row>
    <row r="106" spans="1:137" x14ac:dyDescent="0.35">
      <c r="A106" s="71"/>
      <c r="B106" s="71"/>
      <c r="C106" s="71"/>
      <c r="D106" s="85" t="str">
        <f>A74</f>
        <v>BNZ credit card</v>
      </c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</row>
    <row r="107" spans="1:137" x14ac:dyDescent="0.35">
      <c r="A107" s="71"/>
      <c r="B107" s="71"/>
      <c r="C107" s="71"/>
      <c r="D107" s="71" t="s">
        <v>60</v>
      </c>
      <c r="E107" s="84">
        <f>E16</f>
        <v>8500</v>
      </c>
      <c r="F107" s="84">
        <f>E110</f>
        <v>8330</v>
      </c>
      <c r="G107" s="84">
        <f t="shared" ref="G107:BR107" si="106">F110</f>
        <v>8160</v>
      </c>
      <c r="H107" s="84">
        <f t="shared" si="106"/>
        <v>7990</v>
      </c>
      <c r="I107" s="84">
        <f t="shared" si="106"/>
        <v>7820</v>
      </c>
      <c r="J107" s="84">
        <f t="shared" si="106"/>
        <v>7650</v>
      </c>
      <c r="K107" s="84">
        <f t="shared" si="106"/>
        <v>7480</v>
      </c>
      <c r="L107" s="84">
        <f t="shared" si="106"/>
        <v>7310</v>
      </c>
      <c r="M107" s="84">
        <f t="shared" si="106"/>
        <v>7140</v>
      </c>
      <c r="N107" s="84">
        <f t="shared" si="106"/>
        <v>6970</v>
      </c>
      <c r="O107" s="84">
        <f t="shared" si="106"/>
        <v>6800</v>
      </c>
      <c r="P107" s="84">
        <f t="shared" si="106"/>
        <v>6630</v>
      </c>
      <c r="Q107" s="84">
        <f t="shared" si="106"/>
        <v>6460</v>
      </c>
      <c r="R107" s="84">
        <f t="shared" si="106"/>
        <v>6290</v>
      </c>
      <c r="S107" s="84">
        <f t="shared" si="106"/>
        <v>6120</v>
      </c>
      <c r="T107" s="84">
        <f t="shared" si="106"/>
        <v>5950</v>
      </c>
      <c r="U107" s="84">
        <f t="shared" si="106"/>
        <v>5780</v>
      </c>
      <c r="V107" s="84">
        <f t="shared" si="106"/>
        <v>5610</v>
      </c>
      <c r="W107" s="84">
        <f t="shared" si="106"/>
        <v>5440</v>
      </c>
      <c r="X107" s="84">
        <f t="shared" si="106"/>
        <v>5270</v>
      </c>
      <c r="Y107" s="84">
        <f t="shared" si="106"/>
        <v>5100</v>
      </c>
      <c r="Z107" s="84">
        <f t="shared" si="106"/>
        <v>4930</v>
      </c>
      <c r="AA107" s="84">
        <f t="shared" si="106"/>
        <v>4760</v>
      </c>
      <c r="AB107" s="84">
        <f t="shared" si="106"/>
        <v>4590</v>
      </c>
      <c r="AC107" s="84">
        <f t="shared" si="106"/>
        <v>4420</v>
      </c>
      <c r="AD107" s="84">
        <f t="shared" si="106"/>
        <v>4250</v>
      </c>
      <c r="AE107" s="84">
        <f t="shared" si="106"/>
        <v>4080</v>
      </c>
      <c r="AF107" s="84">
        <f t="shared" si="106"/>
        <v>3910</v>
      </c>
      <c r="AG107" s="84">
        <f t="shared" si="106"/>
        <v>3740</v>
      </c>
      <c r="AH107" s="84">
        <f t="shared" si="106"/>
        <v>3570</v>
      </c>
      <c r="AI107" s="84">
        <f t="shared" si="106"/>
        <v>3400</v>
      </c>
      <c r="AJ107" s="84">
        <f t="shared" si="106"/>
        <v>3230</v>
      </c>
      <c r="AK107" s="84">
        <f t="shared" si="106"/>
        <v>3060</v>
      </c>
      <c r="AL107" s="84">
        <f t="shared" si="106"/>
        <v>2890</v>
      </c>
      <c r="AM107" s="84">
        <f t="shared" si="106"/>
        <v>2720</v>
      </c>
      <c r="AN107" s="84">
        <f t="shared" si="106"/>
        <v>2550</v>
      </c>
      <c r="AO107" s="84">
        <f t="shared" si="106"/>
        <v>2380</v>
      </c>
      <c r="AP107" s="84">
        <f t="shared" si="106"/>
        <v>2210</v>
      </c>
      <c r="AQ107" s="84">
        <f t="shared" si="106"/>
        <v>2040</v>
      </c>
      <c r="AR107" s="84">
        <f t="shared" si="106"/>
        <v>1870</v>
      </c>
      <c r="AS107" s="84">
        <f t="shared" si="106"/>
        <v>1700</v>
      </c>
      <c r="AT107" s="84">
        <f t="shared" si="106"/>
        <v>1530</v>
      </c>
      <c r="AU107" s="84">
        <f t="shared" si="106"/>
        <v>1360</v>
      </c>
      <c r="AV107" s="84">
        <f t="shared" si="106"/>
        <v>1190</v>
      </c>
      <c r="AW107" s="84">
        <f t="shared" si="106"/>
        <v>1020</v>
      </c>
      <c r="AX107" s="84">
        <f t="shared" si="106"/>
        <v>850</v>
      </c>
      <c r="AY107" s="84">
        <f t="shared" si="106"/>
        <v>680</v>
      </c>
      <c r="AZ107" s="84">
        <f t="shared" si="106"/>
        <v>510</v>
      </c>
      <c r="BA107" s="84">
        <f t="shared" si="106"/>
        <v>340</v>
      </c>
      <c r="BB107" s="84">
        <f t="shared" si="106"/>
        <v>170</v>
      </c>
      <c r="BC107" s="84">
        <f t="shared" si="106"/>
        <v>0</v>
      </c>
      <c r="BD107" s="84">
        <f t="shared" si="106"/>
        <v>-170</v>
      </c>
      <c r="BE107" s="84">
        <f t="shared" si="106"/>
        <v>-340</v>
      </c>
      <c r="BF107" s="84">
        <f t="shared" si="106"/>
        <v>-510</v>
      </c>
      <c r="BG107" s="84">
        <f t="shared" si="106"/>
        <v>-680</v>
      </c>
      <c r="BH107" s="84">
        <f t="shared" si="106"/>
        <v>-850</v>
      </c>
      <c r="BI107" s="84">
        <f t="shared" si="106"/>
        <v>-1020</v>
      </c>
      <c r="BJ107" s="84">
        <f t="shared" si="106"/>
        <v>-1190</v>
      </c>
      <c r="BK107" s="84">
        <f t="shared" si="106"/>
        <v>-1360</v>
      </c>
      <c r="BL107" s="84">
        <f t="shared" si="106"/>
        <v>-1530</v>
      </c>
      <c r="BM107" s="84">
        <f t="shared" si="106"/>
        <v>-1700</v>
      </c>
      <c r="BN107" s="84">
        <f t="shared" si="106"/>
        <v>-1870</v>
      </c>
      <c r="BO107" s="84">
        <f t="shared" si="106"/>
        <v>-2040</v>
      </c>
      <c r="BP107" s="84">
        <f t="shared" si="106"/>
        <v>-2210</v>
      </c>
      <c r="BQ107" s="84">
        <f t="shared" si="106"/>
        <v>-2380</v>
      </c>
      <c r="BR107" s="84">
        <f t="shared" si="106"/>
        <v>-2550</v>
      </c>
      <c r="BS107" s="84">
        <f t="shared" ref="BS107:ED107" si="107">BR110</f>
        <v>-2720</v>
      </c>
      <c r="BT107" s="84">
        <f t="shared" si="107"/>
        <v>-2890</v>
      </c>
      <c r="BU107" s="84">
        <f t="shared" si="107"/>
        <v>-3060</v>
      </c>
      <c r="BV107" s="84">
        <f t="shared" si="107"/>
        <v>-3230</v>
      </c>
      <c r="BW107" s="84">
        <f t="shared" si="107"/>
        <v>-3400</v>
      </c>
      <c r="BX107" s="84">
        <f t="shared" si="107"/>
        <v>-3570</v>
      </c>
      <c r="BY107" s="84">
        <f t="shared" si="107"/>
        <v>-3740</v>
      </c>
      <c r="BZ107" s="84">
        <f t="shared" si="107"/>
        <v>-3910</v>
      </c>
      <c r="CA107" s="84">
        <f t="shared" si="107"/>
        <v>-4080</v>
      </c>
      <c r="CB107" s="84">
        <f t="shared" si="107"/>
        <v>-4250</v>
      </c>
      <c r="CC107" s="84">
        <f t="shared" si="107"/>
        <v>-4420</v>
      </c>
      <c r="CD107" s="84">
        <f t="shared" si="107"/>
        <v>-4590</v>
      </c>
      <c r="CE107" s="84">
        <f t="shared" si="107"/>
        <v>-4760</v>
      </c>
      <c r="CF107" s="84">
        <f t="shared" si="107"/>
        <v>-4930</v>
      </c>
      <c r="CG107" s="84">
        <f t="shared" si="107"/>
        <v>-5100</v>
      </c>
      <c r="CH107" s="84">
        <f t="shared" si="107"/>
        <v>-5270</v>
      </c>
      <c r="CI107" s="84">
        <f t="shared" si="107"/>
        <v>-5440</v>
      </c>
      <c r="CJ107" s="84">
        <f t="shared" si="107"/>
        <v>-5610</v>
      </c>
      <c r="CK107" s="84">
        <f t="shared" si="107"/>
        <v>-5780</v>
      </c>
      <c r="CL107" s="84">
        <f t="shared" si="107"/>
        <v>-5950</v>
      </c>
      <c r="CM107" s="84">
        <f t="shared" si="107"/>
        <v>-6120</v>
      </c>
      <c r="CN107" s="84">
        <f t="shared" si="107"/>
        <v>-6290</v>
      </c>
      <c r="CO107" s="84">
        <f t="shared" si="107"/>
        <v>-6460</v>
      </c>
      <c r="CP107" s="84">
        <f t="shared" si="107"/>
        <v>-6630</v>
      </c>
      <c r="CQ107" s="84">
        <f t="shared" si="107"/>
        <v>-6800</v>
      </c>
      <c r="CR107" s="84">
        <f t="shared" si="107"/>
        <v>-6970</v>
      </c>
      <c r="CS107" s="84">
        <f t="shared" si="107"/>
        <v>-7140</v>
      </c>
      <c r="CT107" s="84">
        <f t="shared" si="107"/>
        <v>-7310</v>
      </c>
      <c r="CU107" s="84">
        <f t="shared" si="107"/>
        <v>-7480</v>
      </c>
      <c r="CV107" s="84">
        <f t="shared" si="107"/>
        <v>-7650</v>
      </c>
      <c r="CW107" s="84">
        <f t="shared" si="107"/>
        <v>-7820</v>
      </c>
      <c r="CX107" s="84">
        <f t="shared" si="107"/>
        <v>-7990</v>
      </c>
      <c r="CY107" s="84">
        <f t="shared" si="107"/>
        <v>-8160</v>
      </c>
      <c r="CZ107" s="84">
        <f t="shared" si="107"/>
        <v>-8330</v>
      </c>
      <c r="DA107" s="84">
        <f t="shared" si="107"/>
        <v>-8500</v>
      </c>
      <c r="DB107" s="84">
        <f t="shared" si="107"/>
        <v>-8670</v>
      </c>
      <c r="DC107" s="84">
        <f t="shared" si="107"/>
        <v>-8840</v>
      </c>
      <c r="DD107" s="84">
        <f t="shared" si="107"/>
        <v>-9010</v>
      </c>
      <c r="DE107" s="84">
        <f t="shared" si="107"/>
        <v>-9180</v>
      </c>
      <c r="DF107" s="84">
        <f t="shared" si="107"/>
        <v>-9350</v>
      </c>
      <c r="DG107" s="84">
        <f t="shared" si="107"/>
        <v>-9520</v>
      </c>
      <c r="DH107" s="84">
        <f t="shared" si="107"/>
        <v>-9690</v>
      </c>
      <c r="DI107" s="84">
        <f t="shared" si="107"/>
        <v>-9860</v>
      </c>
      <c r="DJ107" s="84">
        <f t="shared" si="107"/>
        <v>-10030</v>
      </c>
      <c r="DK107" s="84">
        <f t="shared" si="107"/>
        <v>-10200</v>
      </c>
      <c r="DL107" s="84">
        <f t="shared" si="107"/>
        <v>-10370</v>
      </c>
      <c r="DM107" s="84">
        <f t="shared" si="107"/>
        <v>-10540</v>
      </c>
      <c r="DN107" s="84">
        <f t="shared" si="107"/>
        <v>-10710</v>
      </c>
      <c r="DO107" s="84">
        <f t="shared" si="107"/>
        <v>-10880</v>
      </c>
      <c r="DP107" s="84">
        <f t="shared" si="107"/>
        <v>-11050</v>
      </c>
      <c r="DQ107" s="84">
        <f t="shared" si="107"/>
        <v>-11220</v>
      </c>
      <c r="DR107" s="84">
        <f t="shared" si="107"/>
        <v>-11390</v>
      </c>
      <c r="DS107" s="84">
        <f t="shared" si="107"/>
        <v>-11560</v>
      </c>
      <c r="DT107" s="84">
        <f t="shared" si="107"/>
        <v>-11730</v>
      </c>
      <c r="DU107" s="84">
        <f t="shared" si="107"/>
        <v>-11900</v>
      </c>
      <c r="DV107" s="84">
        <f t="shared" si="107"/>
        <v>-12070</v>
      </c>
      <c r="DW107" s="84">
        <f t="shared" si="107"/>
        <v>-12240</v>
      </c>
      <c r="DX107" s="84">
        <f t="shared" si="107"/>
        <v>-12410</v>
      </c>
      <c r="DY107" s="84">
        <f t="shared" si="107"/>
        <v>-12580</v>
      </c>
      <c r="DZ107" s="84">
        <f t="shared" si="107"/>
        <v>-12750</v>
      </c>
      <c r="EA107" s="84">
        <f t="shared" si="107"/>
        <v>-12920</v>
      </c>
      <c r="EB107" s="84">
        <f t="shared" si="107"/>
        <v>-13090</v>
      </c>
      <c r="EC107" s="84">
        <f t="shared" si="107"/>
        <v>-13260</v>
      </c>
      <c r="ED107" s="84">
        <f t="shared" si="107"/>
        <v>-13430</v>
      </c>
      <c r="EE107" s="84">
        <f t="shared" ref="EE107:EG107" si="108">ED110</f>
        <v>-13600</v>
      </c>
      <c r="EF107" s="84">
        <f t="shared" si="108"/>
        <v>-13770</v>
      </c>
      <c r="EG107" s="84">
        <f t="shared" si="108"/>
        <v>-13940</v>
      </c>
    </row>
    <row r="108" spans="1:137" x14ac:dyDescent="0.35">
      <c r="A108" s="71"/>
      <c r="B108" s="71"/>
      <c r="C108" s="71"/>
      <c r="D108" s="71" t="s">
        <v>62</v>
      </c>
      <c r="E108" s="84">
        <f>E107*($F$16/12)</f>
        <v>0</v>
      </c>
      <c r="F108" s="84">
        <f>F107*($F$16/12)</f>
        <v>0</v>
      </c>
      <c r="G108" s="84">
        <f t="shared" ref="G108:BR108" si="109">G107*($F$16/12)</f>
        <v>0</v>
      </c>
      <c r="H108" s="84">
        <f t="shared" si="109"/>
        <v>0</v>
      </c>
      <c r="I108" s="84">
        <f t="shared" si="109"/>
        <v>0</v>
      </c>
      <c r="J108" s="84">
        <f t="shared" si="109"/>
        <v>0</v>
      </c>
      <c r="K108" s="84">
        <f t="shared" si="109"/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4">
        <f t="shared" si="109"/>
        <v>0</v>
      </c>
      <c r="R108" s="84">
        <f t="shared" si="109"/>
        <v>0</v>
      </c>
      <c r="S108" s="84">
        <f t="shared" si="109"/>
        <v>0</v>
      </c>
      <c r="T108" s="84">
        <f t="shared" si="109"/>
        <v>0</v>
      </c>
      <c r="U108" s="84">
        <f t="shared" si="109"/>
        <v>0</v>
      </c>
      <c r="V108" s="84">
        <f t="shared" si="109"/>
        <v>0</v>
      </c>
      <c r="W108" s="84">
        <f t="shared" si="109"/>
        <v>0</v>
      </c>
      <c r="X108" s="84">
        <f t="shared" si="109"/>
        <v>0</v>
      </c>
      <c r="Y108" s="84">
        <f t="shared" si="109"/>
        <v>0</v>
      </c>
      <c r="Z108" s="84">
        <f t="shared" si="109"/>
        <v>0</v>
      </c>
      <c r="AA108" s="84">
        <f t="shared" si="109"/>
        <v>0</v>
      </c>
      <c r="AB108" s="84">
        <f t="shared" si="109"/>
        <v>0</v>
      </c>
      <c r="AC108" s="84">
        <f t="shared" si="109"/>
        <v>0</v>
      </c>
      <c r="AD108" s="84">
        <f t="shared" si="109"/>
        <v>0</v>
      </c>
      <c r="AE108" s="84">
        <f t="shared" si="109"/>
        <v>0</v>
      </c>
      <c r="AF108" s="84">
        <f t="shared" si="109"/>
        <v>0</v>
      </c>
      <c r="AG108" s="84">
        <f t="shared" si="109"/>
        <v>0</v>
      </c>
      <c r="AH108" s="84">
        <f t="shared" si="109"/>
        <v>0</v>
      </c>
      <c r="AI108" s="84">
        <f t="shared" si="109"/>
        <v>0</v>
      </c>
      <c r="AJ108" s="84">
        <f t="shared" si="109"/>
        <v>0</v>
      </c>
      <c r="AK108" s="84">
        <f t="shared" si="109"/>
        <v>0</v>
      </c>
      <c r="AL108" s="84">
        <f t="shared" si="109"/>
        <v>0</v>
      </c>
      <c r="AM108" s="84">
        <f t="shared" si="109"/>
        <v>0</v>
      </c>
      <c r="AN108" s="84">
        <f t="shared" si="109"/>
        <v>0</v>
      </c>
      <c r="AO108" s="84">
        <f t="shared" si="109"/>
        <v>0</v>
      </c>
      <c r="AP108" s="84">
        <f t="shared" si="109"/>
        <v>0</v>
      </c>
      <c r="AQ108" s="84">
        <f t="shared" si="109"/>
        <v>0</v>
      </c>
      <c r="AR108" s="84">
        <f t="shared" si="109"/>
        <v>0</v>
      </c>
      <c r="AS108" s="84">
        <f t="shared" si="109"/>
        <v>0</v>
      </c>
      <c r="AT108" s="84">
        <f t="shared" si="109"/>
        <v>0</v>
      </c>
      <c r="AU108" s="84">
        <f t="shared" si="109"/>
        <v>0</v>
      </c>
      <c r="AV108" s="84">
        <f t="shared" si="109"/>
        <v>0</v>
      </c>
      <c r="AW108" s="84">
        <f t="shared" si="109"/>
        <v>0</v>
      </c>
      <c r="AX108" s="84">
        <f t="shared" si="109"/>
        <v>0</v>
      </c>
      <c r="AY108" s="84">
        <f t="shared" si="109"/>
        <v>0</v>
      </c>
      <c r="AZ108" s="84">
        <f t="shared" si="109"/>
        <v>0</v>
      </c>
      <c r="BA108" s="84">
        <f t="shared" si="109"/>
        <v>0</v>
      </c>
      <c r="BB108" s="84">
        <f t="shared" si="109"/>
        <v>0</v>
      </c>
      <c r="BC108" s="84">
        <f t="shared" si="109"/>
        <v>0</v>
      </c>
      <c r="BD108" s="84">
        <f t="shared" si="109"/>
        <v>0</v>
      </c>
      <c r="BE108" s="84">
        <f t="shared" si="109"/>
        <v>0</v>
      </c>
      <c r="BF108" s="84">
        <f t="shared" si="109"/>
        <v>0</v>
      </c>
      <c r="BG108" s="84">
        <f t="shared" si="109"/>
        <v>0</v>
      </c>
      <c r="BH108" s="84">
        <f t="shared" si="109"/>
        <v>0</v>
      </c>
      <c r="BI108" s="84">
        <f t="shared" si="109"/>
        <v>0</v>
      </c>
      <c r="BJ108" s="84">
        <f t="shared" si="109"/>
        <v>0</v>
      </c>
      <c r="BK108" s="84">
        <f t="shared" si="109"/>
        <v>0</v>
      </c>
      <c r="BL108" s="84">
        <f t="shared" si="109"/>
        <v>0</v>
      </c>
      <c r="BM108" s="84">
        <f t="shared" si="109"/>
        <v>0</v>
      </c>
      <c r="BN108" s="84">
        <f t="shared" si="109"/>
        <v>0</v>
      </c>
      <c r="BO108" s="84">
        <f t="shared" si="109"/>
        <v>0</v>
      </c>
      <c r="BP108" s="84">
        <f t="shared" si="109"/>
        <v>0</v>
      </c>
      <c r="BQ108" s="84">
        <f t="shared" si="109"/>
        <v>0</v>
      </c>
      <c r="BR108" s="84">
        <f t="shared" si="109"/>
        <v>0</v>
      </c>
      <c r="BS108" s="84">
        <f t="shared" ref="BS108:ED108" si="110">BS107*($F$16/12)</f>
        <v>0</v>
      </c>
      <c r="BT108" s="84">
        <f t="shared" si="110"/>
        <v>0</v>
      </c>
      <c r="BU108" s="84">
        <f t="shared" si="110"/>
        <v>0</v>
      </c>
      <c r="BV108" s="84">
        <f t="shared" si="110"/>
        <v>0</v>
      </c>
      <c r="BW108" s="84">
        <f t="shared" si="110"/>
        <v>0</v>
      </c>
      <c r="BX108" s="84">
        <f t="shared" si="110"/>
        <v>0</v>
      </c>
      <c r="BY108" s="84">
        <f t="shared" si="110"/>
        <v>0</v>
      </c>
      <c r="BZ108" s="84">
        <f t="shared" si="110"/>
        <v>0</v>
      </c>
      <c r="CA108" s="84">
        <f t="shared" si="110"/>
        <v>0</v>
      </c>
      <c r="CB108" s="84">
        <f t="shared" si="110"/>
        <v>0</v>
      </c>
      <c r="CC108" s="84">
        <f t="shared" si="110"/>
        <v>0</v>
      </c>
      <c r="CD108" s="84">
        <f t="shared" si="110"/>
        <v>0</v>
      </c>
      <c r="CE108" s="84">
        <f t="shared" si="110"/>
        <v>0</v>
      </c>
      <c r="CF108" s="84">
        <f t="shared" si="110"/>
        <v>0</v>
      </c>
      <c r="CG108" s="84">
        <f t="shared" si="110"/>
        <v>0</v>
      </c>
      <c r="CH108" s="84">
        <f t="shared" si="110"/>
        <v>0</v>
      </c>
      <c r="CI108" s="84">
        <f t="shared" si="110"/>
        <v>0</v>
      </c>
      <c r="CJ108" s="84">
        <f t="shared" si="110"/>
        <v>0</v>
      </c>
      <c r="CK108" s="84">
        <f t="shared" si="110"/>
        <v>0</v>
      </c>
      <c r="CL108" s="84">
        <f t="shared" si="110"/>
        <v>0</v>
      </c>
      <c r="CM108" s="84">
        <f t="shared" si="110"/>
        <v>0</v>
      </c>
      <c r="CN108" s="84">
        <f t="shared" si="110"/>
        <v>0</v>
      </c>
      <c r="CO108" s="84">
        <f t="shared" si="110"/>
        <v>0</v>
      </c>
      <c r="CP108" s="84">
        <f t="shared" si="110"/>
        <v>0</v>
      </c>
      <c r="CQ108" s="84">
        <f t="shared" si="110"/>
        <v>0</v>
      </c>
      <c r="CR108" s="84">
        <f t="shared" si="110"/>
        <v>0</v>
      </c>
      <c r="CS108" s="84">
        <f t="shared" si="110"/>
        <v>0</v>
      </c>
      <c r="CT108" s="84">
        <f t="shared" si="110"/>
        <v>0</v>
      </c>
      <c r="CU108" s="84">
        <f t="shared" si="110"/>
        <v>0</v>
      </c>
      <c r="CV108" s="84">
        <f t="shared" si="110"/>
        <v>0</v>
      </c>
      <c r="CW108" s="84">
        <f t="shared" si="110"/>
        <v>0</v>
      </c>
      <c r="CX108" s="84">
        <f t="shared" si="110"/>
        <v>0</v>
      </c>
      <c r="CY108" s="84">
        <f t="shared" si="110"/>
        <v>0</v>
      </c>
      <c r="CZ108" s="84">
        <f t="shared" si="110"/>
        <v>0</v>
      </c>
      <c r="DA108" s="84">
        <f t="shared" si="110"/>
        <v>0</v>
      </c>
      <c r="DB108" s="84">
        <f t="shared" si="110"/>
        <v>0</v>
      </c>
      <c r="DC108" s="84">
        <f t="shared" si="110"/>
        <v>0</v>
      </c>
      <c r="DD108" s="84">
        <f t="shared" si="110"/>
        <v>0</v>
      </c>
      <c r="DE108" s="84">
        <f t="shared" si="110"/>
        <v>0</v>
      </c>
      <c r="DF108" s="84">
        <f t="shared" si="110"/>
        <v>0</v>
      </c>
      <c r="DG108" s="84">
        <f t="shared" si="110"/>
        <v>0</v>
      </c>
      <c r="DH108" s="84">
        <f t="shared" si="110"/>
        <v>0</v>
      </c>
      <c r="DI108" s="84">
        <f t="shared" si="110"/>
        <v>0</v>
      </c>
      <c r="DJ108" s="84">
        <f t="shared" si="110"/>
        <v>0</v>
      </c>
      <c r="DK108" s="84">
        <f t="shared" si="110"/>
        <v>0</v>
      </c>
      <c r="DL108" s="84">
        <f t="shared" si="110"/>
        <v>0</v>
      </c>
      <c r="DM108" s="84">
        <f t="shared" si="110"/>
        <v>0</v>
      </c>
      <c r="DN108" s="84">
        <f t="shared" si="110"/>
        <v>0</v>
      </c>
      <c r="DO108" s="84">
        <f t="shared" si="110"/>
        <v>0</v>
      </c>
      <c r="DP108" s="84">
        <f t="shared" si="110"/>
        <v>0</v>
      </c>
      <c r="DQ108" s="84">
        <f t="shared" si="110"/>
        <v>0</v>
      </c>
      <c r="DR108" s="84">
        <f t="shared" si="110"/>
        <v>0</v>
      </c>
      <c r="DS108" s="84">
        <f t="shared" si="110"/>
        <v>0</v>
      </c>
      <c r="DT108" s="84">
        <f t="shared" si="110"/>
        <v>0</v>
      </c>
      <c r="DU108" s="84">
        <f t="shared" si="110"/>
        <v>0</v>
      </c>
      <c r="DV108" s="84">
        <f t="shared" si="110"/>
        <v>0</v>
      </c>
      <c r="DW108" s="84">
        <f t="shared" si="110"/>
        <v>0</v>
      </c>
      <c r="DX108" s="84">
        <f t="shared" si="110"/>
        <v>0</v>
      </c>
      <c r="DY108" s="84">
        <f t="shared" si="110"/>
        <v>0</v>
      </c>
      <c r="DZ108" s="84">
        <f t="shared" si="110"/>
        <v>0</v>
      </c>
      <c r="EA108" s="84">
        <f t="shared" si="110"/>
        <v>0</v>
      </c>
      <c r="EB108" s="84">
        <f t="shared" si="110"/>
        <v>0</v>
      </c>
      <c r="EC108" s="84">
        <f t="shared" si="110"/>
        <v>0</v>
      </c>
      <c r="ED108" s="84">
        <f t="shared" si="110"/>
        <v>0</v>
      </c>
      <c r="EE108" s="84">
        <f t="shared" ref="EE108:EG108" si="111">EE107*($F$16/12)</f>
        <v>0</v>
      </c>
      <c r="EF108" s="84">
        <f t="shared" si="111"/>
        <v>0</v>
      </c>
      <c r="EG108" s="84">
        <f t="shared" si="111"/>
        <v>0</v>
      </c>
    </row>
    <row r="109" spans="1:137" x14ac:dyDescent="0.35">
      <c r="A109" s="71"/>
      <c r="B109" s="71"/>
      <c r="C109" s="71"/>
      <c r="D109" s="71" t="s">
        <v>63</v>
      </c>
      <c r="E109" s="84">
        <f>$G$16</f>
        <v>170</v>
      </c>
      <c r="F109" s="84">
        <f>$G$16</f>
        <v>170</v>
      </c>
      <c r="G109" s="84">
        <f t="shared" ref="G109:BR109" si="112">$G$16</f>
        <v>170</v>
      </c>
      <c r="H109" s="84">
        <f t="shared" si="112"/>
        <v>170</v>
      </c>
      <c r="I109" s="84">
        <f t="shared" si="112"/>
        <v>170</v>
      </c>
      <c r="J109" s="84">
        <f t="shared" si="112"/>
        <v>170</v>
      </c>
      <c r="K109" s="84">
        <f t="shared" si="112"/>
        <v>170</v>
      </c>
      <c r="L109" s="84">
        <f t="shared" si="112"/>
        <v>170</v>
      </c>
      <c r="M109" s="84">
        <f t="shared" si="112"/>
        <v>170</v>
      </c>
      <c r="N109" s="84">
        <f t="shared" si="112"/>
        <v>170</v>
      </c>
      <c r="O109" s="84">
        <f t="shared" si="112"/>
        <v>170</v>
      </c>
      <c r="P109" s="84">
        <f t="shared" si="112"/>
        <v>170</v>
      </c>
      <c r="Q109" s="84">
        <f t="shared" si="112"/>
        <v>170</v>
      </c>
      <c r="R109" s="84">
        <f t="shared" si="112"/>
        <v>170</v>
      </c>
      <c r="S109" s="84">
        <f t="shared" si="112"/>
        <v>170</v>
      </c>
      <c r="T109" s="84">
        <f t="shared" si="112"/>
        <v>170</v>
      </c>
      <c r="U109" s="84">
        <f t="shared" si="112"/>
        <v>170</v>
      </c>
      <c r="V109" s="84">
        <f t="shared" si="112"/>
        <v>170</v>
      </c>
      <c r="W109" s="84">
        <f t="shared" si="112"/>
        <v>170</v>
      </c>
      <c r="X109" s="84">
        <f t="shared" si="112"/>
        <v>170</v>
      </c>
      <c r="Y109" s="84">
        <f t="shared" si="112"/>
        <v>170</v>
      </c>
      <c r="Z109" s="84">
        <f t="shared" si="112"/>
        <v>170</v>
      </c>
      <c r="AA109" s="84">
        <f t="shared" si="112"/>
        <v>170</v>
      </c>
      <c r="AB109" s="84">
        <f t="shared" si="112"/>
        <v>170</v>
      </c>
      <c r="AC109" s="84">
        <f t="shared" si="112"/>
        <v>170</v>
      </c>
      <c r="AD109" s="84">
        <f t="shared" si="112"/>
        <v>170</v>
      </c>
      <c r="AE109" s="84">
        <f t="shared" si="112"/>
        <v>170</v>
      </c>
      <c r="AF109" s="84">
        <f t="shared" si="112"/>
        <v>170</v>
      </c>
      <c r="AG109" s="84">
        <f t="shared" si="112"/>
        <v>170</v>
      </c>
      <c r="AH109" s="84">
        <f t="shared" si="112"/>
        <v>170</v>
      </c>
      <c r="AI109" s="84">
        <f t="shared" si="112"/>
        <v>170</v>
      </c>
      <c r="AJ109" s="84">
        <f t="shared" si="112"/>
        <v>170</v>
      </c>
      <c r="AK109" s="84">
        <f t="shared" si="112"/>
        <v>170</v>
      </c>
      <c r="AL109" s="84">
        <f t="shared" si="112"/>
        <v>170</v>
      </c>
      <c r="AM109" s="84">
        <f t="shared" si="112"/>
        <v>170</v>
      </c>
      <c r="AN109" s="84">
        <f t="shared" si="112"/>
        <v>170</v>
      </c>
      <c r="AO109" s="84">
        <f t="shared" si="112"/>
        <v>170</v>
      </c>
      <c r="AP109" s="84">
        <f t="shared" si="112"/>
        <v>170</v>
      </c>
      <c r="AQ109" s="84">
        <f t="shared" si="112"/>
        <v>170</v>
      </c>
      <c r="AR109" s="84">
        <f t="shared" si="112"/>
        <v>170</v>
      </c>
      <c r="AS109" s="84">
        <f t="shared" si="112"/>
        <v>170</v>
      </c>
      <c r="AT109" s="84">
        <f t="shared" si="112"/>
        <v>170</v>
      </c>
      <c r="AU109" s="84">
        <f t="shared" si="112"/>
        <v>170</v>
      </c>
      <c r="AV109" s="84">
        <f t="shared" si="112"/>
        <v>170</v>
      </c>
      <c r="AW109" s="84">
        <f t="shared" si="112"/>
        <v>170</v>
      </c>
      <c r="AX109" s="84">
        <f t="shared" si="112"/>
        <v>170</v>
      </c>
      <c r="AY109" s="84">
        <f t="shared" si="112"/>
        <v>170</v>
      </c>
      <c r="AZ109" s="84">
        <f t="shared" si="112"/>
        <v>170</v>
      </c>
      <c r="BA109" s="84">
        <f t="shared" si="112"/>
        <v>170</v>
      </c>
      <c r="BB109" s="84">
        <f t="shared" si="112"/>
        <v>170</v>
      </c>
      <c r="BC109" s="84">
        <f t="shared" si="112"/>
        <v>170</v>
      </c>
      <c r="BD109" s="84">
        <f t="shared" si="112"/>
        <v>170</v>
      </c>
      <c r="BE109" s="84">
        <f t="shared" si="112"/>
        <v>170</v>
      </c>
      <c r="BF109" s="84">
        <f t="shared" si="112"/>
        <v>170</v>
      </c>
      <c r="BG109" s="84">
        <f t="shared" si="112"/>
        <v>170</v>
      </c>
      <c r="BH109" s="84">
        <f t="shared" si="112"/>
        <v>170</v>
      </c>
      <c r="BI109" s="84">
        <f t="shared" si="112"/>
        <v>170</v>
      </c>
      <c r="BJ109" s="84">
        <f t="shared" si="112"/>
        <v>170</v>
      </c>
      <c r="BK109" s="84">
        <f t="shared" si="112"/>
        <v>170</v>
      </c>
      <c r="BL109" s="84">
        <f t="shared" si="112"/>
        <v>170</v>
      </c>
      <c r="BM109" s="84">
        <f t="shared" si="112"/>
        <v>170</v>
      </c>
      <c r="BN109" s="84">
        <f t="shared" si="112"/>
        <v>170</v>
      </c>
      <c r="BO109" s="84">
        <f t="shared" si="112"/>
        <v>170</v>
      </c>
      <c r="BP109" s="84">
        <f t="shared" si="112"/>
        <v>170</v>
      </c>
      <c r="BQ109" s="84">
        <f t="shared" si="112"/>
        <v>170</v>
      </c>
      <c r="BR109" s="84">
        <f t="shared" si="112"/>
        <v>170</v>
      </c>
      <c r="BS109" s="84">
        <f t="shared" ref="BS109:ED109" si="113">$G$16</f>
        <v>170</v>
      </c>
      <c r="BT109" s="84">
        <f t="shared" si="113"/>
        <v>170</v>
      </c>
      <c r="BU109" s="84">
        <f t="shared" si="113"/>
        <v>170</v>
      </c>
      <c r="BV109" s="84">
        <f t="shared" si="113"/>
        <v>170</v>
      </c>
      <c r="BW109" s="84">
        <f t="shared" si="113"/>
        <v>170</v>
      </c>
      <c r="BX109" s="84">
        <f t="shared" si="113"/>
        <v>170</v>
      </c>
      <c r="BY109" s="84">
        <f t="shared" si="113"/>
        <v>170</v>
      </c>
      <c r="BZ109" s="84">
        <f t="shared" si="113"/>
        <v>170</v>
      </c>
      <c r="CA109" s="84">
        <f t="shared" si="113"/>
        <v>170</v>
      </c>
      <c r="CB109" s="84">
        <f t="shared" si="113"/>
        <v>170</v>
      </c>
      <c r="CC109" s="84">
        <f t="shared" si="113"/>
        <v>170</v>
      </c>
      <c r="CD109" s="84">
        <f t="shared" si="113"/>
        <v>170</v>
      </c>
      <c r="CE109" s="84">
        <f t="shared" si="113"/>
        <v>170</v>
      </c>
      <c r="CF109" s="84">
        <f t="shared" si="113"/>
        <v>170</v>
      </c>
      <c r="CG109" s="84">
        <f t="shared" si="113"/>
        <v>170</v>
      </c>
      <c r="CH109" s="84">
        <f t="shared" si="113"/>
        <v>170</v>
      </c>
      <c r="CI109" s="84">
        <f t="shared" si="113"/>
        <v>170</v>
      </c>
      <c r="CJ109" s="84">
        <f t="shared" si="113"/>
        <v>170</v>
      </c>
      <c r="CK109" s="84">
        <f t="shared" si="113"/>
        <v>170</v>
      </c>
      <c r="CL109" s="84">
        <f t="shared" si="113"/>
        <v>170</v>
      </c>
      <c r="CM109" s="84">
        <f t="shared" si="113"/>
        <v>170</v>
      </c>
      <c r="CN109" s="84">
        <f t="shared" si="113"/>
        <v>170</v>
      </c>
      <c r="CO109" s="84">
        <f t="shared" si="113"/>
        <v>170</v>
      </c>
      <c r="CP109" s="84">
        <f t="shared" si="113"/>
        <v>170</v>
      </c>
      <c r="CQ109" s="84">
        <f t="shared" si="113"/>
        <v>170</v>
      </c>
      <c r="CR109" s="84">
        <f t="shared" si="113"/>
        <v>170</v>
      </c>
      <c r="CS109" s="84">
        <f t="shared" si="113"/>
        <v>170</v>
      </c>
      <c r="CT109" s="84">
        <f t="shared" si="113"/>
        <v>170</v>
      </c>
      <c r="CU109" s="84">
        <f t="shared" si="113"/>
        <v>170</v>
      </c>
      <c r="CV109" s="84">
        <f t="shared" si="113"/>
        <v>170</v>
      </c>
      <c r="CW109" s="84">
        <f t="shared" si="113"/>
        <v>170</v>
      </c>
      <c r="CX109" s="84">
        <f t="shared" si="113"/>
        <v>170</v>
      </c>
      <c r="CY109" s="84">
        <f t="shared" si="113"/>
        <v>170</v>
      </c>
      <c r="CZ109" s="84">
        <f t="shared" si="113"/>
        <v>170</v>
      </c>
      <c r="DA109" s="84">
        <f t="shared" si="113"/>
        <v>170</v>
      </c>
      <c r="DB109" s="84">
        <f t="shared" si="113"/>
        <v>170</v>
      </c>
      <c r="DC109" s="84">
        <f t="shared" si="113"/>
        <v>170</v>
      </c>
      <c r="DD109" s="84">
        <f t="shared" si="113"/>
        <v>170</v>
      </c>
      <c r="DE109" s="84">
        <f t="shared" si="113"/>
        <v>170</v>
      </c>
      <c r="DF109" s="84">
        <f t="shared" si="113"/>
        <v>170</v>
      </c>
      <c r="DG109" s="84">
        <f t="shared" si="113"/>
        <v>170</v>
      </c>
      <c r="DH109" s="84">
        <f t="shared" si="113"/>
        <v>170</v>
      </c>
      <c r="DI109" s="84">
        <f t="shared" si="113"/>
        <v>170</v>
      </c>
      <c r="DJ109" s="84">
        <f t="shared" si="113"/>
        <v>170</v>
      </c>
      <c r="DK109" s="84">
        <f t="shared" si="113"/>
        <v>170</v>
      </c>
      <c r="DL109" s="84">
        <f t="shared" si="113"/>
        <v>170</v>
      </c>
      <c r="DM109" s="84">
        <f t="shared" si="113"/>
        <v>170</v>
      </c>
      <c r="DN109" s="84">
        <f t="shared" si="113"/>
        <v>170</v>
      </c>
      <c r="DO109" s="84">
        <f t="shared" si="113"/>
        <v>170</v>
      </c>
      <c r="DP109" s="84">
        <f t="shared" si="113"/>
        <v>170</v>
      </c>
      <c r="DQ109" s="84">
        <f t="shared" si="113"/>
        <v>170</v>
      </c>
      <c r="DR109" s="84">
        <f t="shared" si="113"/>
        <v>170</v>
      </c>
      <c r="DS109" s="84">
        <f t="shared" si="113"/>
        <v>170</v>
      </c>
      <c r="DT109" s="84">
        <f t="shared" si="113"/>
        <v>170</v>
      </c>
      <c r="DU109" s="84">
        <f t="shared" si="113"/>
        <v>170</v>
      </c>
      <c r="DV109" s="84">
        <f t="shared" si="113"/>
        <v>170</v>
      </c>
      <c r="DW109" s="84">
        <f t="shared" si="113"/>
        <v>170</v>
      </c>
      <c r="DX109" s="84">
        <f t="shared" si="113"/>
        <v>170</v>
      </c>
      <c r="DY109" s="84">
        <f t="shared" si="113"/>
        <v>170</v>
      </c>
      <c r="DZ109" s="84">
        <f t="shared" si="113"/>
        <v>170</v>
      </c>
      <c r="EA109" s="84">
        <f t="shared" si="113"/>
        <v>170</v>
      </c>
      <c r="EB109" s="84">
        <f t="shared" si="113"/>
        <v>170</v>
      </c>
      <c r="EC109" s="84">
        <f t="shared" si="113"/>
        <v>170</v>
      </c>
      <c r="ED109" s="84">
        <f t="shared" si="113"/>
        <v>170</v>
      </c>
      <c r="EE109" s="84">
        <f t="shared" ref="EE109:EG109" si="114">$G$16</f>
        <v>170</v>
      </c>
      <c r="EF109" s="84">
        <f t="shared" si="114"/>
        <v>170</v>
      </c>
      <c r="EG109" s="84">
        <f t="shared" si="114"/>
        <v>170</v>
      </c>
    </row>
    <row r="110" spans="1:137" x14ac:dyDescent="0.35">
      <c r="A110" s="71"/>
      <c r="B110" s="71"/>
      <c r="C110" s="71"/>
      <c r="D110" s="71" t="s">
        <v>64</v>
      </c>
      <c r="E110" s="84">
        <f>E107+E108-E109</f>
        <v>8330</v>
      </c>
      <c r="F110" s="84">
        <f>F107+F108-F109</f>
        <v>8160</v>
      </c>
      <c r="G110" s="84">
        <f t="shared" ref="G110:BR110" si="115">G107+G108-G109</f>
        <v>7990</v>
      </c>
      <c r="H110" s="84">
        <f t="shared" si="115"/>
        <v>7820</v>
      </c>
      <c r="I110" s="84">
        <f t="shared" si="115"/>
        <v>7650</v>
      </c>
      <c r="J110" s="84">
        <f t="shared" si="115"/>
        <v>7480</v>
      </c>
      <c r="K110" s="84">
        <f t="shared" si="115"/>
        <v>7310</v>
      </c>
      <c r="L110" s="84">
        <f t="shared" si="115"/>
        <v>7140</v>
      </c>
      <c r="M110" s="84">
        <f t="shared" si="115"/>
        <v>6970</v>
      </c>
      <c r="N110" s="84">
        <f t="shared" si="115"/>
        <v>6800</v>
      </c>
      <c r="O110" s="84">
        <f t="shared" si="115"/>
        <v>6630</v>
      </c>
      <c r="P110" s="84">
        <f t="shared" si="115"/>
        <v>6460</v>
      </c>
      <c r="Q110" s="84">
        <f t="shared" si="115"/>
        <v>6290</v>
      </c>
      <c r="R110" s="84">
        <f t="shared" si="115"/>
        <v>6120</v>
      </c>
      <c r="S110" s="84">
        <f t="shared" si="115"/>
        <v>5950</v>
      </c>
      <c r="T110" s="84">
        <f t="shared" si="115"/>
        <v>5780</v>
      </c>
      <c r="U110" s="84">
        <f t="shared" si="115"/>
        <v>5610</v>
      </c>
      <c r="V110" s="84">
        <f t="shared" si="115"/>
        <v>5440</v>
      </c>
      <c r="W110" s="84">
        <f t="shared" si="115"/>
        <v>5270</v>
      </c>
      <c r="X110" s="84">
        <f t="shared" si="115"/>
        <v>5100</v>
      </c>
      <c r="Y110" s="84">
        <f t="shared" si="115"/>
        <v>4930</v>
      </c>
      <c r="Z110" s="84">
        <f t="shared" si="115"/>
        <v>4760</v>
      </c>
      <c r="AA110" s="84">
        <f t="shared" si="115"/>
        <v>4590</v>
      </c>
      <c r="AB110" s="84">
        <f t="shared" si="115"/>
        <v>4420</v>
      </c>
      <c r="AC110" s="84">
        <f t="shared" si="115"/>
        <v>4250</v>
      </c>
      <c r="AD110" s="84">
        <f t="shared" si="115"/>
        <v>4080</v>
      </c>
      <c r="AE110" s="84">
        <f t="shared" si="115"/>
        <v>3910</v>
      </c>
      <c r="AF110" s="84">
        <f t="shared" si="115"/>
        <v>3740</v>
      </c>
      <c r="AG110" s="84">
        <f t="shared" si="115"/>
        <v>3570</v>
      </c>
      <c r="AH110" s="84">
        <f t="shared" si="115"/>
        <v>3400</v>
      </c>
      <c r="AI110" s="84">
        <f t="shared" si="115"/>
        <v>3230</v>
      </c>
      <c r="AJ110" s="84">
        <f t="shared" si="115"/>
        <v>3060</v>
      </c>
      <c r="AK110" s="84">
        <f t="shared" si="115"/>
        <v>2890</v>
      </c>
      <c r="AL110" s="84">
        <f t="shared" si="115"/>
        <v>2720</v>
      </c>
      <c r="AM110" s="84">
        <f t="shared" si="115"/>
        <v>2550</v>
      </c>
      <c r="AN110" s="84">
        <f t="shared" si="115"/>
        <v>2380</v>
      </c>
      <c r="AO110" s="84">
        <f t="shared" si="115"/>
        <v>2210</v>
      </c>
      <c r="AP110" s="84">
        <f t="shared" si="115"/>
        <v>2040</v>
      </c>
      <c r="AQ110" s="84">
        <f t="shared" si="115"/>
        <v>1870</v>
      </c>
      <c r="AR110" s="84">
        <f t="shared" si="115"/>
        <v>1700</v>
      </c>
      <c r="AS110" s="84">
        <f t="shared" si="115"/>
        <v>1530</v>
      </c>
      <c r="AT110" s="84">
        <f t="shared" si="115"/>
        <v>1360</v>
      </c>
      <c r="AU110" s="84">
        <f t="shared" si="115"/>
        <v>1190</v>
      </c>
      <c r="AV110" s="84">
        <f t="shared" si="115"/>
        <v>1020</v>
      </c>
      <c r="AW110" s="84">
        <f t="shared" si="115"/>
        <v>850</v>
      </c>
      <c r="AX110" s="84">
        <f t="shared" si="115"/>
        <v>680</v>
      </c>
      <c r="AY110" s="84">
        <f t="shared" si="115"/>
        <v>510</v>
      </c>
      <c r="AZ110" s="84">
        <f t="shared" si="115"/>
        <v>340</v>
      </c>
      <c r="BA110" s="84">
        <f t="shared" si="115"/>
        <v>170</v>
      </c>
      <c r="BB110" s="84">
        <f t="shared" si="115"/>
        <v>0</v>
      </c>
      <c r="BC110" s="84">
        <f t="shared" si="115"/>
        <v>-170</v>
      </c>
      <c r="BD110" s="84">
        <f t="shared" si="115"/>
        <v>-340</v>
      </c>
      <c r="BE110" s="84">
        <f t="shared" si="115"/>
        <v>-510</v>
      </c>
      <c r="BF110" s="84">
        <f t="shared" si="115"/>
        <v>-680</v>
      </c>
      <c r="BG110" s="84">
        <f t="shared" si="115"/>
        <v>-850</v>
      </c>
      <c r="BH110" s="84">
        <f t="shared" si="115"/>
        <v>-1020</v>
      </c>
      <c r="BI110" s="84">
        <f t="shared" si="115"/>
        <v>-1190</v>
      </c>
      <c r="BJ110" s="84">
        <f t="shared" si="115"/>
        <v>-1360</v>
      </c>
      <c r="BK110" s="84">
        <f t="shared" si="115"/>
        <v>-1530</v>
      </c>
      <c r="BL110" s="84">
        <f t="shared" si="115"/>
        <v>-1700</v>
      </c>
      <c r="BM110" s="84">
        <f t="shared" si="115"/>
        <v>-1870</v>
      </c>
      <c r="BN110" s="84">
        <f t="shared" si="115"/>
        <v>-2040</v>
      </c>
      <c r="BO110" s="84">
        <f t="shared" si="115"/>
        <v>-2210</v>
      </c>
      <c r="BP110" s="84">
        <f t="shared" si="115"/>
        <v>-2380</v>
      </c>
      <c r="BQ110" s="84">
        <f t="shared" si="115"/>
        <v>-2550</v>
      </c>
      <c r="BR110" s="84">
        <f t="shared" si="115"/>
        <v>-2720</v>
      </c>
      <c r="BS110" s="84">
        <f t="shared" ref="BS110:ED110" si="116">BS107+BS108-BS109</f>
        <v>-2890</v>
      </c>
      <c r="BT110" s="84">
        <f t="shared" si="116"/>
        <v>-3060</v>
      </c>
      <c r="BU110" s="84">
        <f t="shared" si="116"/>
        <v>-3230</v>
      </c>
      <c r="BV110" s="84">
        <f t="shared" si="116"/>
        <v>-3400</v>
      </c>
      <c r="BW110" s="84">
        <f t="shared" si="116"/>
        <v>-3570</v>
      </c>
      <c r="BX110" s="84">
        <f t="shared" si="116"/>
        <v>-3740</v>
      </c>
      <c r="BY110" s="84">
        <f t="shared" si="116"/>
        <v>-3910</v>
      </c>
      <c r="BZ110" s="84">
        <f t="shared" si="116"/>
        <v>-4080</v>
      </c>
      <c r="CA110" s="84">
        <f t="shared" si="116"/>
        <v>-4250</v>
      </c>
      <c r="CB110" s="84">
        <f t="shared" si="116"/>
        <v>-4420</v>
      </c>
      <c r="CC110" s="84">
        <f t="shared" si="116"/>
        <v>-4590</v>
      </c>
      <c r="CD110" s="84">
        <f t="shared" si="116"/>
        <v>-4760</v>
      </c>
      <c r="CE110" s="84">
        <f t="shared" si="116"/>
        <v>-4930</v>
      </c>
      <c r="CF110" s="84">
        <f t="shared" si="116"/>
        <v>-5100</v>
      </c>
      <c r="CG110" s="84">
        <f t="shared" si="116"/>
        <v>-5270</v>
      </c>
      <c r="CH110" s="84">
        <f t="shared" si="116"/>
        <v>-5440</v>
      </c>
      <c r="CI110" s="84">
        <f t="shared" si="116"/>
        <v>-5610</v>
      </c>
      <c r="CJ110" s="84">
        <f t="shared" si="116"/>
        <v>-5780</v>
      </c>
      <c r="CK110" s="84">
        <f t="shared" si="116"/>
        <v>-5950</v>
      </c>
      <c r="CL110" s="84">
        <f t="shared" si="116"/>
        <v>-6120</v>
      </c>
      <c r="CM110" s="84">
        <f t="shared" si="116"/>
        <v>-6290</v>
      </c>
      <c r="CN110" s="84">
        <f t="shared" si="116"/>
        <v>-6460</v>
      </c>
      <c r="CO110" s="84">
        <f t="shared" si="116"/>
        <v>-6630</v>
      </c>
      <c r="CP110" s="84">
        <f t="shared" si="116"/>
        <v>-6800</v>
      </c>
      <c r="CQ110" s="84">
        <f t="shared" si="116"/>
        <v>-6970</v>
      </c>
      <c r="CR110" s="84">
        <f t="shared" si="116"/>
        <v>-7140</v>
      </c>
      <c r="CS110" s="84">
        <f t="shared" si="116"/>
        <v>-7310</v>
      </c>
      <c r="CT110" s="84">
        <f t="shared" si="116"/>
        <v>-7480</v>
      </c>
      <c r="CU110" s="84">
        <f t="shared" si="116"/>
        <v>-7650</v>
      </c>
      <c r="CV110" s="84">
        <f t="shared" si="116"/>
        <v>-7820</v>
      </c>
      <c r="CW110" s="84">
        <f t="shared" si="116"/>
        <v>-7990</v>
      </c>
      <c r="CX110" s="84">
        <f t="shared" si="116"/>
        <v>-8160</v>
      </c>
      <c r="CY110" s="84">
        <f t="shared" si="116"/>
        <v>-8330</v>
      </c>
      <c r="CZ110" s="84">
        <f t="shared" si="116"/>
        <v>-8500</v>
      </c>
      <c r="DA110" s="84">
        <f t="shared" si="116"/>
        <v>-8670</v>
      </c>
      <c r="DB110" s="84">
        <f t="shared" si="116"/>
        <v>-8840</v>
      </c>
      <c r="DC110" s="84">
        <f t="shared" si="116"/>
        <v>-9010</v>
      </c>
      <c r="DD110" s="84">
        <f t="shared" si="116"/>
        <v>-9180</v>
      </c>
      <c r="DE110" s="84">
        <f t="shared" si="116"/>
        <v>-9350</v>
      </c>
      <c r="DF110" s="84">
        <f t="shared" si="116"/>
        <v>-9520</v>
      </c>
      <c r="DG110" s="84">
        <f t="shared" si="116"/>
        <v>-9690</v>
      </c>
      <c r="DH110" s="84">
        <f t="shared" si="116"/>
        <v>-9860</v>
      </c>
      <c r="DI110" s="84">
        <f t="shared" si="116"/>
        <v>-10030</v>
      </c>
      <c r="DJ110" s="84">
        <f t="shared" si="116"/>
        <v>-10200</v>
      </c>
      <c r="DK110" s="84">
        <f t="shared" si="116"/>
        <v>-10370</v>
      </c>
      <c r="DL110" s="84">
        <f t="shared" si="116"/>
        <v>-10540</v>
      </c>
      <c r="DM110" s="84">
        <f t="shared" si="116"/>
        <v>-10710</v>
      </c>
      <c r="DN110" s="84">
        <f t="shared" si="116"/>
        <v>-10880</v>
      </c>
      <c r="DO110" s="84">
        <f t="shared" si="116"/>
        <v>-11050</v>
      </c>
      <c r="DP110" s="84">
        <f t="shared" si="116"/>
        <v>-11220</v>
      </c>
      <c r="DQ110" s="84">
        <f t="shared" si="116"/>
        <v>-11390</v>
      </c>
      <c r="DR110" s="84">
        <f t="shared" si="116"/>
        <v>-11560</v>
      </c>
      <c r="DS110" s="84">
        <f t="shared" si="116"/>
        <v>-11730</v>
      </c>
      <c r="DT110" s="84">
        <f t="shared" si="116"/>
        <v>-11900</v>
      </c>
      <c r="DU110" s="84">
        <f t="shared" si="116"/>
        <v>-12070</v>
      </c>
      <c r="DV110" s="84">
        <f t="shared" si="116"/>
        <v>-12240</v>
      </c>
      <c r="DW110" s="84">
        <f t="shared" si="116"/>
        <v>-12410</v>
      </c>
      <c r="DX110" s="84">
        <f t="shared" si="116"/>
        <v>-12580</v>
      </c>
      <c r="DY110" s="84">
        <f t="shared" si="116"/>
        <v>-12750</v>
      </c>
      <c r="DZ110" s="84">
        <f t="shared" si="116"/>
        <v>-12920</v>
      </c>
      <c r="EA110" s="84">
        <f t="shared" si="116"/>
        <v>-13090</v>
      </c>
      <c r="EB110" s="84">
        <f t="shared" si="116"/>
        <v>-13260</v>
      </c>
      <c r="EC110" s="84">
        <f t="shared" si="116"/>
        <v>-13430</v>
      </c>
      <c r="ED110" s="84">
        <f t="shared" si="116"/>
        <v>-13600</v>
      </c>
      <c r="EE110" s="84">
        <f t="shared" ref="EE110:EG110" si="117">EE107+EE108-EE109</f>
        <v>-13770</v>
      </c>
      <c r="EF110" s="84">
        <f t="shared" si="117"/>
        <v>-13940</v>
      </c>
      <c r="EG110" s="84">
        <f t="shared" si="117"/>
        <v>-14110</v>
      </c>
    </row>
    <row r="111" spans="1:137" x14ac:dyDescent="0.35">
      <c r="A111" s="71"/>
      <c r="B111" s="71"/>
      <c r="C111" s="71"/>
      <c r="D111" s="71"/>
      <c r="E111" s="88" t="str">
        <f>IF(E110&lt;=0,"PAID OFF","")</f>
        <v/>
      </c>
      <c r="F111" s="88" t="str">
        <f t="shared" ref="F111:BQ111" si="118">IF(F110&lt;=0,"PAID OFF","")</f>
        <v/>
      </c>
      <c r="G111" s="88" t="str">
        <f t="shared" si="118"/>
        <v/>
      </c>
      <c r="H111" s="88" t="str">
        <f t="shared" si="118"/>
        <v/>
      </c>
      <c r="I111" s="88" t="str">
        <f t="shared" si="118"/>
        <v/>
      </c>
      <c r="J111" s="88" t="str">
        <f t="shared" si="118"/>
        <v/>
      </c>
      <c r="K111" s="88" t="str">
        <f t="shared" si="118"/>
        <v/>
      </c>
      <c r="L111" s="88" t="str">
        <f t="shared" si="118"/>
        <v/>
      </c>
      <c r="M111" s="88" t="str">
        <f t="shared" si="118"/>
        <v/>
      </c>
      <c r="N111" s="88" t="str">
        <f t="shared" si="118"/>
        <v/>
      </c>
      <c r="O111" s="88" t="str">
        <f t="shared" si="118"/>
        <v/>
      </c>
      <c r="P111" s="88" t="str">
        <f t="shared" si="118"/>
        <v/>
      </c>
      <c r="Q111" s="88" t="str">
        <f t="shared" si="118"/>
        <v/>
      </c>
      <c r="R111" s="88" t="str">
        <f t="shared" si="118"/>
        <v/>
      </c>
      <c r="S111" s="88" t="str">
        <f t="shared" si="118"/>
        <v/>
      </c>
      <c r="T111" s="88" t="str">
        <f t="shared" si="118"/>
        <v/>
      </c>
      <c r="U111" s="88" t="str">
        <f t="shared" si="118"/>
        <v/>
      </c>
      <c r="V111" s="88" t="str">
        <f t="shared" si="118"/>
        <v/>
      </c>
      <c r="W111" s="88" t="str">
        <f t="shared" si="118"/>
        <v/>
      </c>
      <c r="X111" s="88" t="str">
        <f t="shared" si="118"/>
        <v/>
      </c>
      <c r="Y111" s="88" t="str">
        <f t="shared" si="118"/>
        <v/>
      </c>
      <c r="Z111" s="88" t="str">
        <f t="shared" si="118"/>
        <v/>
      </c>
      <c r="AA111" s="88" t="str">
        <f t="shared" si="118"/>
        <v/>
      </c>
      <c r="AB111" s="88" t="str">
        <f t="shared" si="118"/>
        <v/>
      </c>
      <c r="AC111" s="88" t="str">
        <f t="shared" si="118"/>
        <v/>
      </c>
      <c r="AD111" s="88" t="str">
        <f t="shared" si="118"/>
        <v/>
      </c>
      <c r="AE111" s="88" t="str">
        <f t="shared" si="118"/>
        <v/>
      </c>
      <c r="AF111" s="88" t="str">
        <f t="shared" si="118"/>
        <v/>
      </c>
      <c r="AG111" s="88" t="str">
        <f t="shared" si="118"/>
        <v/>
      </c>
      <c r="AH111" s="88" t="str">
        <f t="shared" si="118"/>
        <v/>
      </c>
      <c r="AI111" s="88" t="str">
        <f t="shared" si="118"/>
        <v/>
      </c>
      <c r="AJ111" s="88" t="str">
        <f t="shared" si="118"/>
        <v/>
      </c>
      <c r="AK111" s="88" t="str">
        <f t="shared" si="118"/>
        <v/>
      </c>
      <c r="AL111" s="88" t="str">
        <f t="shared" si="118"/>
        <v/>
      </c>
      <c r="AM111" s="88" t="str">
        <f t="shared" si="118"/>
        <v/>
      </c>
      <c r="AN111" s="88" t="str">
        <f t="shared" si="118"/>
        <v/>
      </c>
      <c r="AO111" s="88" t="str">
        <f t="shared" si="118"/>
        <v/>
      </c>
      <c r="AP111" s="88" t="str">
        <f t="shared" si="118"/>
        <v/>
      </c>
      <c r="AQ111" s="88" t="str">
        <f t="shared" si="118"/>
        <v/>
      </c>
      <c r="AR111" s="88" t="str">
        <f t="shared" si="118"/>
        <v/>
      </c>
      <c r="AS111" s="88" t="str">
        <f t="shared" si="118"/>
        <v/>
      </c>
      <c r="AT111" s="88" t="str">
        <f t="shared" si="118"/>
        <v/>
      </c>
      <c r="AU111" s="88" t="str">
        <f t="shared" si="118"/>
        <v/>
      </c>
      <c r="AV111" s="88" t="str">
        <f t="shared" si="118"/>
        <v/>
      </c>
      <c r="AW111" s="88" t="str">
        <f t="shared" si="118"/>
        <v/>
      </c>
      <c r="AX111" s="88" t="str">
        <f t="shared" si="118"/>
        <v/>
      </c>
      <c r="AY111" s="88" t="str">
        <f t="shared" si="118"/>
        <v/>
      </c>
      <c r="AZ111" s="88" t="str">
        <f t="shared" si="118"/>
        <v/>
      </c>
      <c r="BA111" s="88" t="str">
        <f t="shared" si="118"/>
        <v/>
      </c>
      <c r="BB111" s="88" t="str">
        <f t="shared" si="118"/>
        <v>PAID OFF</v>
      </c>
      <c r="BC111" s="88" t="str">
        <f t="shared" si="118"/>
        <v>PAID OFF</v>
      </c>
      <c r="BD111" s="88" t="str">
        <f t="shared" si="118"/>
        <v>PAID OFF</v>
      </c>
      <c r="BE111" s="88" t="str">
        <f t="shared" si="118"/>
        <v>PAID OFF</v>
      </c>
      <c r="BF111" s="88" t="str">
        <f t="shared" si="118"/>
        <v>PAID OFF</v>
      </c>
      <c r="BG111" s="88" t="str">
        <f t="shared" si="118"/>
        <v>PAID OFF</v>
      </c>
      <c r="BH111" s="88" t="str">
        <f t="shared" si="118"/>
        <v>PAID OFF</v>
      </c>
      <c r="BI111" s="88" t="str">
        <f t="shared" si="118"/>
        <v>PAID OFF</v>
      </c>
      <c r="BJ111" s="88" t="str">
        <f t="shared" si="118"/>
        <v>PAID OFF</v>
      </c>
      <c r="BK111" s="88" t="str">
        <f t="shared" si="118"/>
        <v>PAID OFF</v>
      </c>
      <c r="BL111" s="88" t="str">
        <f t="shared" si="118"/>
        <v>PAID OFF</v>
      </c>
      <c r="BM111" s="88" t="str">
        <f t="shared" si="118"/>
        <v>PAID OFF</v>
      </c>
      <c r="BN111" s="88" t="str">
        <f t="shared" si="118"/>
        <v>PAID OFF</v>
      </c>
      <c r="BO111" s="88" t="str">
        <f t="shared" si="118"/>
        <v>PAID OFF</v>
      </c>
      <c r="BP111" s="88" t="str">
        <f t="shared" si="118"/>
        <v>PAID OFF</v>
      </c>
      <c r="BQ111" s="88" t="str">
        <f t="shared" si="118"/>
        <v>PAID OFF</v>
      </c>
      <c r="BR111" s="88" t="str">
        <f t="shared" ref="BR111:EC111" si="119">IF(BR110&lt;=0,"PAID OFF","")</f>
        <v>PAID OFF</v>
      </c>
      <c r="BS111" s="88" t="str">
        <f t="shared" si="119"/>
        <v>PAID OFF</v>
      </c>
      <c r="BT111" s="88" t="str">
        <f t="shared" si="119"/>
        <v>PAID OFF</v>
      </c>
      <c r="BU111" s="88" t="str">
        <f t="shared" si="119"/>
        <v>PAID OFF</v>
      </c>
      <c r="BV111" s="88" t="str">
        <f t="shared" si="119"/>
        <v>PAID OFF</v>
      </c>
      <c r="BW111" s="88" t="str">
        <f t="shared" si="119"/>
        <v>PAID OFF</v>
      </c>
      <c r="BX111" s="88" t="str">
        <f t="shared" si="119"/>
        <v>PAID OFF</v>
      </c>
      <c r="BY111" s="88" t="str">
        <f t="shared" si="119"/>
        <v>PAID OFF</v>
      </c>
      <c r="BZ111" s="88" t="str">
        <f t="shared" si="119"/>
        <v>PAID OFF</v>
      </c>
      <c r="CA111" s="88" t="str">
        <f t="shared" si="119"/>
        <v>PAID OFF</v>
      </c>
      <c r="CB111" s="88" t="str">
        <f t="shared" si="119"/>
        <v>PAID OFF</v>
      </c>
      <c r="CC111" s="88" t="str">
        <f t="shared" si="119"/>
        <v>PAID OFF</v>
      </c>
      <c r="CD111" s="88" t="str">
        <f t="shared" si="119"/>
        <v>PAID OFF</v>
      </c>
      <c r="CE111" s="88" t="str">
        <f t="shared" si="119"/>
        <v>PAID OFF</v>
      </c>
      <c r="CF111" s="88" t="str">
        <f t="shared" si="119"/>
        <v>PAID OFF</v>
      </c>
      <c r="CG111" s="88" t="str">
        <f t="shared" si="119"/>
        <v>PAID OFF</v>
      </c>
      <c r="CH111" s="88" t="str">
        <f t="shared" si="119"/>
        <v>PAID OFF</v>
      </c>
      <c r="CI111" s="88" t="str">
        <f t="shared" si="119"/>
        <v>PAID OFF</v>
      </c>
      <c r="CJ111" s="88" t="str">
        <f t="shared" si="119"/>
        <v>PAID OFF</v>
      </c>
      <c r="CK111" s="88" t="str">
        <f t="shared" si="119"/>
        <v>PAID OFF</v>
      </c>
      <c r="CL111" s="88" t="str">
        <f t="shared" si="119"/>
        <v>PAID OFF</v>
      </c>
      <c r="CM111" s="88" t="str">
        <f t="shared" si="119"/>
        <v>PAID OFF</v>
      </c>
      <c r="CN111" s="88" t="str">
        <f t="shared" si="119"/>
        <v>PAID OFF</v>
      </c>
      <c r="CO111" s="88" t="str">
        <f t="shared" si="119"/>
        <v>PAID OFF</v>
      </c>
      <c r="CP111" s="88" t="str">
        <f t="shared" si="119"/>
        <v>PAID OFF</v>
      </c>
      <c r="CQ111" s="88" t="str">
        <f t="shared" si="119"/>
        <v>PAID OFF</v>
      </c>
      <c r="CR111" s="88" t="str">
        <f t="shared" si="119"/>
        <v>PAID OFF</v>
      </c>
      <c r="CS111" s="88" t="str">
        <f t="shared" si="119"/>
        <v>PAID OFF</v>
      </c>
      <c r="CT111" s="88" t="str">
        <f t="shared" si="119"/>
        <v>PAID OFF</v>
      </c>
      <c r="CU111" s="88" t="str">
        <f t="shared" si="119"/>
        <v>PAID OFF</v>
      </c>
      <c r="CV111" s="88" t="str">
        <f t="shared" si="119"/>
        <v>PAID OFF</v>
      </c>
      <c r="CW111" s="88" t="str">
        <f t="shared" si="119"/>
        <v>PAID OFF</v>
      </c>
      <c r="CX111" s="88" t="str">
        <f t="shared" si="119"/>
        <v>PAID OFF</v>
      </c>
      <c r="CY111" s="88" t="str">
        <f t="shared" si="119"/>
        <v>PAID OFF</v>
      </c>
      <c r="CZ111" s="88" t="str">
        <f t="shared" si="119"/>
        <v>PAID OFF</v>
      </c>
      <c r="DA111" s="88" t="str">
        <f t="shared" si="119"/>
        <v>PAID OFF</v>
      </c>
      <c r="DB111" s="88" t="str">
        <f t="shared" si="119"/>
        <v>PAID OFF</v>
      </c>
      <c r="DC111" s="88" t="str">
        <f t="shared" si="119"/>
        <v>PAID OFF</v>
      </c>
      <c r="DD111" s="88" t="str">
        <f t="shared" si="119"/>
        <v>PAID OFF</v>
      </c>
      <c r="DE111" s="88" t="str">
        <f t="shared" si="119"/>
        <v>PAID OFF</v>
      </c>
      <c r="DF111" s="88" t="str">
        <f t="shared" si="119"/>
        <v>PAID OFF</v>
      </c>
      <c r="DG111" s="88" t="str">
        <f t="shared" si="119"/>
        <v>PAID OFF</v>
      </c>
      <c r="DH111" s="88" t="str">
        <f t="shared" si="119"/>
        <v>PAID OFF</v>
      </c>
      <c r="DI111" s="88" t="str">
        <f t="shared" si="119"/>
        <v>PAID OFF</v>
      </c>
      <c r="DJ111" s="88" t="str">
        <f t="shared" si="119"/>
        <v>PAID OFF</v>
      </c>
      <c r="DK111" s="88" t="str">
        <f t="shared" si="119"/>
        <v>PAID OFF</v>
      </c>
      <c r="DL111" s="88" t="str">
        <f t="shared" si="119"/>
        <v>PAID OFF</v>
      </c>
      <c r="DM111" s="88" t="str">
        <f t="shared" si="119"/>
        <v>PAID OFF</v>
      </c>
      <c r="DN111" s="88" t="str">
        <f t="shared" si="119"/>
        <v>PAID OFF</v>
      </c>
      <c r="DO111" s="88" t="str">
        <f t="shared" si="119"/>
        <v>PAID OFF</v>
      </c>
      <c r="DP111" s="88" t="str">
        <f t="shared" si="119"/>
        <v>PAID OFF</v>
      </c>
      <c r="DQ111" s="88" t="str">
        <f t="shared" si="119"/>
        <v>PAID OFF</v>
      </c>
      <c r="DR111" s="88" t="str">
        <f t="shared" si="119"/>
        <v>PAID OFF</v>
      </c>
      <c r="DS111" s="88" t="str">
        <f t="shared" si="119"/>
        <v>PAID OFF</v>
      </c>
      <c r="DT111" s="88" t="str">
        <f t="shared" si="119"/>
        <v>PAID OFF</v>
      </c>
      <c r="DU111" s="88" t="str">
        <f t="shared" si="119"/>
        <v>PAID OFF</v>
      </c>
      <c r="DV111" s="88" t="str">
        <f t="shared" si="119"/>
        <v>PAID OFF</v>
      </c>
      <c r="DW111" s="88" t="str">
        <f t="shared" si="119"/>
        <v>PAID OFF</v>
      </c>
      <c r="DX111" s="88" t="str">
        <f t="shared" si="119"/>
        <v>PAID OFF</v>
      </c>
      <c r="DY111" s="88" t="str">
        <f t="shared" si="119"/>
        <v>PAID OFF</v>
      </c>
      <c r="DZ111" s="88" t="str">
        <f t="shared" si="119"/>
        <v>PAID OFF</v>
      </c>
      <c r="EA111" s="88" t="str">
        <f t="shared" si="119"/>
        <v>PAID OFF</v>
      </c>
      <c r="EB111" s="88" t="str">
        <f t="shared" si="119"/>
        <v>PAID OFF</v>
      </c>
      <c r="EC111" s="88" t="str">
        <f t="shared" si="119"/>
        <v>PAID OFF</v>
      </c>
      <c r="ED111" s="88" t="str">
        <f t="shared" ref="ED111:EG111" si="120">IF(ED110&lt;=0,"PAID OFF","")</f>
        <v>PAID OFF</v>
      </c>
      <c r="EE111" s="88" t="str">
        <f t="shared" si="120"/>
        <v>PAID OFF</v>
      </c>
      <c r="EF111" s="88" t="str">
        <f t="shared" si="120"/>
        <v>PAID OFF</v>
      </c>
      <c r="EG111" s="88" t="str">
        <f t="shared" si="120"/>
        <v>PAID OFF</v>
      </c>
    </row>
    <row r="112" spans="1:137" x14ac:dyDescent="0.35">
      <c r="A112" s="71"/>
      <c r="B112" s="71"/>
      <c r="C112" s="71"/>
      <c r="D112" s="71" t="s">
        <v>38</v>
      </c>
      <c r="E112" s="84"/>
      <c r="F112" s="70">
        <f>IF(F111="PAID OFF",1,1)</f>
        <v>1</v>
      </c>
      <c r="G112" s="70">
        <f>IF(G111="PAID OFF","",F112+1)</f>
        <v>2</v>
      </c>
      <c r="H112" s="70">
        <f t="shared" ref="H112:BS112" si="121">IF(H111="PAID OFF","",G112+1)</f>
        <v>3</v>
      </c>
      <c r="I112" s="70">
        <f t="shared" si="121"/>
        <v>4</v>
      </c>
      <c r="J112" s="70">
        <f t="shared" si="121"/>
        <v>5</v>
      </c>
      <c r="K112" s="70">
        <f t="shared" si="121"/>
        <v>6</v>
      </c>
      <c r="L112" s="70">
        <f t="shared" si="121"/>
        <v>7</v>
      </c>
      <c r="M112" s="70">
        <f t="shared" si="121"/>
        <v>8</v>
      </c>
      <c r="N112" s="70">
        <f t="shared" si="121"/>
        <v>9</v>
      </c>
      <c r="O112" s="70">
        <f t="shared" si="121"/>
        <v>10</v>
      </c>
      <c r="P112" s="70">
        <f t="shared" si="121"/>
        <v>11</v>
      </c>
      <c r="Q112" s="70">
        <f t="shared" si="121"/>
        <v>12</v>
      </c>
      <c r="R112" s="70">
        <f t="shared" si="121"/>
        <v>13</v>
      </c>
      <c r="S112" s="70">
        <f t="shared" si="121"/>
        <v>14</v>
      </c>
      <c r="T112" s="70">
        <f t="shared" si="121"/>
        <v>15</v>
      </c>
      <c r="U112" s="70">
        <f t="shared" si="121"/>
        <v>16</v>
      </c>
      <c r="V112" s="70">
        <f t="shared" si="121"/>
        <v>17</v>
      </c>
      <c r="W112" s="70">
        <f t="shared" si="121"/>
        <v>18</v>
      </c>
      <c r="X112" s="70">
        <f t="shared" si="121"/>
        <v>19</v>
      </c>
      <c r="Y112" s="70">
        <f t="shared" si="121"/>
        <v>20</v>
      </c>
      <c r="Z112" s="70">
        <f t="shared" si="121"/>
        <v>21</v>
      </c>
      <c r="AA112" s="70">
        <f t="shared" si="121"/>
        <v>22</v>
      </c>
      <c r="AB112" s="70">
        <f t="shared" si="121"/>
        <v>23</v>
      </c>
      <c r="AC112" s="70">
        <f t="shared" si="121"/>
        <v>24</v>
      </c>
      <c r="AD112" s="70">
        <f t="shared" si="121"/>
        <v>25</v>
      </c>
      <c r="AE112" s="70">
        <f t="shared" si="121"/>
        <v>26</v>
      </c>
      <c r="AF112" s="70">
        <f t="shared" si="121"/>
        <v>27</v>
      </c>
      <c r="AG112" s="70">
        <f t="shared" si="121"/>
        <v>28</v>
      </c>
      <c r="AH112" s="70">
        <f t="shared" si="121"/>
        <v>29</v>
      </c>
      <c r="AI112" s="70">
        <f t="shared" si="121"/>
        <v>30</v>
      </c>
      <c r="AJ112" s="70">
        <f t="shared" si="121"/>
        <v>31</v>
      </c>
      <c r="AK112" s="70">
        <f t="shared" si="121"/>
        <v>32</v>
      </c>
      <c r="AL112" s="70">
        <f t="shared" si="121"/>
        <v>33</v>
      </c>
      <c r="AM112" s="70">
        <f t="shared" si="121"/>
        <v>34</v>
      </c>
      <c r="AN112" s="70">
        <f t="shared" si="121"/>
        <v>35</v>
      </c>
      <c r="AO112" s="70">
        <f t="shared" si="121"/>
        <v>36</v>
      </c>
      <c r="AP112" s="70">
        <f t="shared" si="121"/>
        <v>37</v>
      </c>
      <c r="AQ112" s="70">
        <f t="shared" si="121"/>
        <v>38</v>
      </c>
      <c r="AR112" s="70">
        <f t="shared" si="121"/>
        <v>39</v>
      </c>
      <c r="AS112" s="70">
        <f t="shared" si="121"/>
        <v>40</v>
      </c>
      <c r="AT112" s="70">
        <f t="shared" si="121"/>
        <v>41</v>
      </c>
      <c r="AU112" s="70">
        <f t="shared" si="121"/>
        <v>42</v>
      </c>
      <c r="AV112" s="70">
        <f t="shared" si="121"/>
        <v>43</v>
      </c>
      <c r="AW112" s="70">
        <f t="shared" si="121"/>
        <v>44</v>
      </c>
      <c r="AX112" s="70">
        <f t="shared" si="121"/>
        <v>45</v>
      </c>
      <c r="AY112" s="70">
        <f t="shared" si="121"/>
        <v>46</v>
      </c>
      <c r="AZ112" s="70">
        <f t="shared" si="121"/>
        <v>47</v>
      </c>
      <c r="BA112" s="70">
        <f t="shared" si="121"/>
        <v>48</v>
      </c>
      <c r="BB112" s="70" t="str">
        <f t="shared" si="121"/>
        <v/>
      </c>
      <c r="BC112" s="70" t="str">
        <f t="shared" si="121"/>
        <v/>
      </c>
      <c r="BD112" s="70" t="str">
        <f t="shared" si="121"/>
        <v/>
      </c>
      <c r="BE112" s="70" t="str">
        <f t="shared" si="121"/>
        <v/>
      </c>
      <c r="BF112" s="70" t="str">
        <f t="shared" si="121"/>
        <v/>
      </c>
      <c r="BG112" s="70" t="str">
        <f t="shared" si="121"/>
        <v/>
      </c>
      <c r="BH112" s="70" t="str">
        <f t="shared" si="121"/>
        <v/>
      </c>
      <c r="BI112" s="70" t="str">
        <f t="shared" si="121"/>
        <v/>
      </c>
      <c r="BJ112" s="70" t="str">
        <f t="shared" si="121"/>
        <v/>
      </c>
      <c r="BK112" s="70" t="str">
        <f t="shared" si="121"/>
        <v/>
      </c>
      <c r="BL112" s="70" t="str">
        <f t="shared" si="121"/>
        <v/>
      </c>
      <c r="BM112" s="70" t="str">
        <f t="shared" si="121"/>
        <v/>
      </c>
      <c r="BN112" s="70" t="str">
        <f t="shared" si="121"/>
        <v/>
      </c>
      <c r="BO112" s="70" t="str">
        <f t="shared" si="121"/>
        <v/>
      </c>
      <c r="BP112" s="70" t="str">
        <f t="shared" si="121"/>
        <v/>
      </c>
      <c r="BQ112" s="70" t="str">
        <f t="shared" si="121"/>
        <v/>
      </c>
      <c r="BR112" s="70" t="str">
        <f t="shared" si="121"/>
        <v/>
      </c>
      <c r="BS112" s="70" t="str">
        <f t="shared" si="121"/>
        <v/>
      </c>
      <c r="BT112" s="70" t="str">
        <f t="shared" ref="BT112:EE112" si="122">IF(BT111="PAID OFF","",BS112+1)</f>
        <v/>
      </c>
      <c r="BU112" s="70" t="str">
        <f t="shared" si="122"/>
        <v/>
      </c>
      <c r="BV112" s="70" t="str">
        <f t="shared" si="122"/>
        <v/>
      </c>
      <c r="BW112" s="70" t="str">
        <f t="shared" si="122"/>
        <v/>
      </c>
      <c r="BX112" s="70" t="str">
        <f t="shared" si="122"/>
        <v/>
      </c>
      <c r="BY112" s="70" t="str">
        <f t="shared" si="122"/>
        <v/>
      </c>
      <c r="BZ112" s="70" t="str">
        <f t="shared" si="122"/>
        <v/>
      </c>
      <c r="CA112" s="70" t="str">
        <f t="shared" si="122"/>
        <v/>
      </c>
      <c r="CB112" s="70" t="str">
        <f t="shared" si="122"/>
        <v/>
      </c>
      <c r="CC112" s="70" t="str">
        <f t="shared" si="122"/>
        <v/>
      </c>
      <c r="CD112" s="70" t="str">
        <f t="shared" si="122"/>
        <v/>
      </c>
      <c r="CE112" s="70" t="str">
        <f t="shared" si="122"/>
        <v/>
      </c>
      <c r="CF112" s="70" t="str">
        <f t="shared" si="122"/>
        <v/>
      </c>
      <c r="CG112" s="70" t="str">
        <f t="shared" si="122"/>
        <v/>
      </c>
      <c r="CH112" s="70" t="str">
        <f t="shared" si="122"/>
        <v/>
      </c>
      <c r="CI112" s="70" t="str">
        <f t="shared" si="122"/>
        <v/>
      </c>
      <c r="CJ112" s="70" t="str">
        <f t="shared" si="122"/>
        <v/>
      </c>
      <c r="CK112" s="70" t="str">
        <f t="shared" si="122"/>
        <v/>
      </c>
      <c r="CL112" s="70" t="str">
        <f t="shared" si="122"/>
        <v/>
      </c>
      <c r="CM112" s="70" t="str">
        <f t="shared" si="122"/>
        <v/>
      </c>
      <c r="CN112" s="70" t="str">
        <f t="shared" si="122"/>
        <v/>
      </c>
      <c r="CO112" s="70" t="str">
        <f t="shared" si="122"/>
        <v/>
      </c>
      <c r="CP112" s="70" t="str">
        <f t="shared" si="122"/>
        <v/>
      </c>
      <c r="CQ112" s="70" t="str">
        <f t="shared" si="122"/>
        <v/>
      </c>
      <c r="CR112" s="70" t="str">
        <f t="shared" si="122"/>
        <v/>
      </c>
      <c r="CS112" s="70" t="str">
        <f t="shared" si="122"/>
        <v/>
      </c>
      <c r="CT112" s="70" t="str">
        <f t="shared" si="122"/>
        <v/>
      </c>
      <c r="CU112" s="70" t="str">
        <f t="shared" si="122"/>
        <v/>
      </c>
      <c r="CV112" s="70" t="str">
        <f t="shared" si="122"/>
        <v/>
      </c>
      <c r="CW112" s="70" t="str">
        <f t="shared" si="122"/>
        <v/>
      </c>
      <c r="CX112" s="70" t="str">
        <f t="shared" si="122"/>
        <v/>
      </c>
      <c r="CY112" s="70" t="str">
        <f t="shared" si="122"/>
        <v/>
      </c>
      <c r="CZ112" s="70" t="str">
        <f t="shared" si="122"/>
        <v/>
      </c>
      <c r="DA112" s="70" t="str">
        <f t="shared" si="122"/>
        <v/>
      </c>
      <c r="DB112" s="70" t="str">
        <f t="shared" si="122"/>
        <v/>
      </c>
      <c r="DC112" s="70" t="str">
        <f t="shared" si="122"/>
        <v/>
      </c>
      <c r="DD112" s="70" t="str">
        <f t="shared" si="122"/>
        <v/>
      </c>
      <c r="DE112" s="70" t="str">
        <f t="shared" si="122"/>
        <v/>
      </c>
      <c r="DF112" s="70" t="str">
        <f t="shared" si="122"/>
        <v/>
      </c>
      <c r="DG112" s="70" t="str">
        <f t="shared" si="122"/>
        <v/>
      </c>
      <c r="DH112" s="70" t="str">
        <f t="shared" si="122"/>
        <v/>
      </c>
      <c r="DI112" s="70" t="str">
        <f t="shared" si="122"/>
        <v/>
      </c>
      <c r="DJ112" s="70" t="str">
        <f t="shared" si="122"/>
        <v/>
      </c>
      <c r="DK112" s="70" t="str">
        <f t="shared" si="122"/>
        <v/>
      </c>
      <c r="DL112" s="70" t="str">
        <f t="shared" si="122"/>
        <v/>
      </c>
      <c r="DM112" s="70" t="str">
        <f t="shared" si="122"/>
        <v/>
      </c>
      <c r="DN112" s="70" t="str">
        <f t="shared" si="122"/>
        <v/>
      </c>
      <c r="DO112" s="70" t="str">
        <f t="shared" si="122"/>
        <v/>
      </c>
      <c r="DP112" s="70" t="str">
        <f t="shared" si="122"/>
        <v/>
      </c>
      <c r="DQ112" s="70" t="str">
        <f t="shared" si="122"/>
        <v/>
      </c>
      <c r="DR112" s="70" t="str">
        <f t="shared" si="122"/>
        <v/>
      </c>
      <c r="DS112" s="70" t="str">
        <f t="shared" si="122"/>
        <v/>
      </c>
      <c r="DT112" s="70" t="str">
        <f t="shared" si="122"/>
        <v/>
      </c>
      <c r="DU112" s="70" t="str">
        <f t="shared" si="122"/>
        <v/>
      </c>
      <c r="DV112" s="70" t="str">
        <f t="shared" si="122"/>
        <v/>
      </c>
      <c r="DW112" s="70" t="str">
        <f t="shared" si="122"/>
        <v/>
      </c>
      <c r="DX112" s="70" t="str">
        <f t="shared" si="122"/>
        <v/>
      </c>
      <c r="DY112" s="70" t="str">
        <f t="shared" si="122"/>
        <v/>
      </c>
      <c r="DZ112" s="70" t="str">
        <f t="shared" si="122"/>
        <v/>
      </c>
      <c r="EA112" s="70" t="str">
        <f t="shared" si="122"/>
        <v/>
      </c>
      <c r="EB112" s="70" t="str">
        <f t="shared" si="122"/>
        <v/>
      </c>
      <c r="EC112" s="70" t="str">
        <f t="shared" si="122"/>
        <v/>
      </c>
      <c r="ED112" s="70" t="str">
        <f t="shared" si="122"/>
        <v/>
      </c>
      <c r="EE112" s="70" t="str">
        <f t="shared" si="122"/>
        <v/>
      </c>
      <c r="EF112" s="70" t="str">
        <f t="shared" ref="EF112:EG112" si="123">IF(EF111="PAID OFF","",EE112+1)</f>
        <v/>
      </c>
      <c r="EG112" s="70" t="str">
        <f t="shared" si="123"/>
        <v/>
      </c>
    </row>
    <row r="113" spans="1:137" x14ac:dyDescent="0.3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</row>
    <row r="114" spans="1:137" x14ac:dyDescent="0.35">
      <c r="A114" s="71"/>
      <c r="B114" s="71"/>
      <c r="C114" s="71"/>
      <c r="D114" s="85" t="str">
        <f>A75</f>
        <v>Westpac credit card</v>
      </c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</row>
    <row r="115" spans="1:137" x14ac:dyDescent="0.35">
      <c r="A115" s="71"/>
      <c r="B115" s="71"/>
      <c r="C115" s="71"/>
      <c r="D115" s="71" t="s">
        <v>60</v>
      </c>
      <c r="E115" s="84">
        <f>E17</f>
        <v>8000</v>
      </c>
      <c r="F115" s="84">
        <f>E118</f>
        <v>7873.333333333333</v>
      </c>
      <c r="G115" s="84">
        <f t="shared" ref="G115:BR115" si="124">F118</f>
        <v>7746.1388888888887</v>
      </c>
      <c r="H115" s="84">
        <f t="shared" si="124"/>
        <v>7618.4144675925927</v>
      </c>
      <c r="I115" s="84">
        <f t="shared" si="124"/>
        <v>7490.1578612075618</v>
      </c>
      <c r="J115" s="84">
        <f t="shared" si="124"/>
        <v>7361.3668522959269</v>
      </c>
      <c r="K115" s="84">
        <f t="shared" si="124"/>
        <v>7232.0392141804932</v>
      </c>
      <c r="L115" s="84">
        <f t="shared" si="124"/>
        <v>7102.1727109062449</v>
      </c>
      <c r="M115" s="84">
        <f t="shared" si="124"/>
        <v>6971.7650972016872</v>
      </c>
      <c r="N115" s="84">
        <f t="shared" si="124"/>
        <v>6840.8141184400274</v>
      </c>
      <c r="O115" s="84">
        <f t="shared" si="124"/>
        <v>6709.3175106001945</v>
      </c>
      <c r="P115" s="84">
        <f t="shared" si="124"/>
        <v>6577.2730002276949</v>
      </c>
      <c r="Q115" s="84">
        <f t="shared" si="124"/>
        <v>6444.6783043953101</v>
      </c>
      <c r="R115" s="84">
        <f t="shared" si="124"/>
        <v>6311.531130663624</v>
      </c>
      <c r="S115" s="84">
        <f t="shared" si="124"/>
        <v>6177.8291770413889</v>
      </c>
      <c r="T115" s="84">
        <f t="shared" si="124"/>
        <v>6043.5701319457285</v>
      </c>
      <c r="U115" s="84">
        <f t="shared" si="124"/>
        <v>5908.7516741621694</v>
      </c>
      <c r="V115" s="84">
        <f t="shared" si="124"/>
        <v>5773.3714728045115</v>
      </c>
      <c r="W115" s="84">
        <f t="shared" si="124"/>
        <v>5637.4271872745303</v>
      </c>
      <c r="X115" s="84">
        <f t="shared" si="124"/>
        <v>5500.9164672215074</v>
      </c>
      <c r="Y115" s="84">
        <f t="shared" si="124"/>
        <v>5363.8369525015969</v>
      </c>
      <c r="Z115" s="84">
        <f t="shared" si="124"/>
        <v>5226.1862731370202</v>
      </c>
      <c r="AA115" s="84">
        <f t="shared" si="124"/>
        <v>5087.962049275091</v>
      </c>
      <c r="AB115" s="84">
        <f t="shared" si="124"/>
        <v>4949.1618911470705</v>
      </c>
      <c r="AC115" s="84">
        <f t="shared" si="124"/>
        <v>4809.78339902685</v>
      </c>
      <c r="AD115" s="84">
        <f t="shared" si="124"/>
        <v>4669.8241631894616</v>
      </c>
      <c r="AE115" s="84">
        <f t="shared" si="124"/>
        <v>4529.2817638694178</v>
      </c>
      <c r="AF115" s="84">
        <f t="shared" si="124"/>
        <v>4388.1537712188738</v>
      </c>
      <c r="AG115" s="84">
        <f t="shared" si="124"/>
        <v>4246.437745265619</v>
      </c>
      <c r="AH115" s="84">
        <f t="shared" si="124"/>
        <v>4104.1312358708929</v>
      </c>
      <c r="AI115" s="84">
        <f t="shared" si="124"/>
        <v>3961.2317826870212</v>
      </c>
      <c r="AJ115" s="84">
        <f t="shared" si="124"/>
        <v>3817.7369151148837</v>
      </c>
      <c r="AK115" s="84">
        <f t="shared" si="124"/>
        <v>3673.6441522611958</v>
      </c>
      <c r="AL115" s="84">
        <f t="shared" si="124"/>
        <v>3528.9510028956174</v>
      </c>
      <c r="AM115" s="84">
        <f t="shared" si="124"/>
        <v>3383.6549654076825</v>
      </c>
      <c r="AN115" s="84">
        <f t="shared" si="124"/>
        <v>3237.7535277635479</v>
      </c>
      <c r="AO115" s="84">
        <f t="shared" si="124"/>
        <v>3091.2441674625629</v>
      </c>
      <c r="AP115" s="84">
        <f t="shared" si="124"/>
        <v>2944.1243514936568</v>
      </c>
      <c r="AQ115" s="84">
        <f t="shared" si="124"/>
        <v>2796.3915362915473</v>
      </c>
      <c r="AR115" s="84">
        <f t="shared" si="124"/>
        <v>2648.0431676927619</v>
      </c>
      <c r="AS115" s="84">
        <f t="shared" si="124"/>
        <v>2499.0766808914818</v>
      </c>
      <c r="AT115" s="84">
        <f t="shared" si="124"/>
        <v>2349.4895003951965</v>
      </c>
      <c r="AU115" s="84">
        <f t="shared" si="124"/>
        <v>2199.2790399801765</v>
      </c>
      <c r="AV115" s="84">
        <f t="shared" si="124"/>
        <v>2048.4427026467606</v>
      </c>
      <c r="AW115" s="84">
        <f t="shared" si="124"/>
        <v>1896.9778805744554</v>
      </c>
      <c r="AX115" s="84">
        <f t="shared" si="124"/>
        <v>1744.881955076849</v>
      </c>
      <c r="AY115" s="84">
        <f t="shared" si="124"/>
        <v>1592.1522965563358</v>
      </c>
      <c r="AZ115" s="84">
        <f t="shared" si="124"/>
        <v>1438.7862644586539</v>
      </c>
      <c r="BA115" s="84">
        <f t="shared" si="124"/>
        <v>1284.7812072272316</v>
      </c>
      <c r="BB115" s="84">
        <f t="shared" si="124"/>
        <v>1130.1344622573449</v>
      </c>
      <c r="BC115" s="84">
        <f t="shared" si="124"/>
        <v>974.84335585008375</v>
      </c>
      <c r="BD115" s="84">
        <f t="shared" si="124"/>
        <v>818.90520316612572</v>
      </c>
      <c r="BE115" s="84">
        <f t="shared" si="124"/>
        <v>662.31730817931793</v>
      </c>
      <c r="BF115" s="84">
        <f t="shared" si="124"/>
        <v>505.07696363006505</v>
      </c>
      <c r="BG115" s="84">
        <f t="shared" si="124"/>
        <v>347.18145097852363</v>
      </c>
      <c r="BH115" s="84">
        <f t="shared" si="124"/>
        <v>188.62804035760081</v>
      </c>
      <c r="BI115" s="84">
        <f t="shared" si="124"/>
        <v>29.41399052575747</v>
      </c>
      <c r="BJ115" s="84">
        <f t="shared" si="124"/>
        <v>-130.46345118038522</v>
      </c>
      <c r="BK115" s="84">
        <f t="shared" si="124"/>
        <v>-291.00704889363681</v>
      </c>
      <c r="BL115" s="84">
        <f t="shared" si="124"/>
        <v>-452.21957826402695</v>
      </c>
      <c r="BM115" s="84">
        <f t="shared" si="124"/>
        <v>-614.10382650679367</v>
      </c>
      <c r="BN115" s="84">
        <f t="shared" si="124"/>
        <v>-776.66259245057199</v>
      </c>
      <c r="BO115" s="84">
        <f t="shared" si="124"/>
        <v>-939.89868658578268</v>
      </c>
      <c r="BP115" s="84">
        <f t="shared" si="124"/>
        <v>-1103.8149311132233</v>
      </c>
      <c r="BQ115" s="84">
        <f t="shared" si="124"/>
        <v>-1268.4141599928619</v>
      </c>
      <c r="BR115" s="84">
        <f t="shared" si="124"/>
        <v>-1433.6992189928321</v>
      </c>
      <c r="BS115" s="84">
        <f t="shared" ref="BS115:ED115" si="125">BR118</f>
        <v>-1599.6729657386356</v>
      </c>
      <c r="BT115" s="84">
        <f t="shared" si="125"/>
        <v>-1766.3382697625466</v>
      </c>
      <c r="BU115" s="84">
        <f t="shared" si="125"/>
        <v>-1933.6980125532239</v>
      </c>
      <c r="BV115" s="84">
        <f t="shared" si="125"/>
        <v>-2101.7550876055293</v>
      </c>
      <c r="BW115" s="84">
        <f t="shared" si="125"/>
        <v>-2270.5124004705522</v>
      </c>
      <c r="BX115" s="84">
        <f t="shared" si="125"/>
        <v>-2439.9728688058462</v>
      </c>
      <c r="BY115" s="84">
        <f t="shared" si="125"/>
        <v>-2610.1394224258706</v>
      </c>
      <c r="BZ115" s="84">
        <f t="shared" si="125"/>
        <v>-2781.0150033526452</v>
      </c>
      <c r="CA115" s="84">
        <f t="shared" si="125"/>
        <v>-2952.6025658666144</v>
      </c>
      <c r="CB115" s="84">
        <f t="shared" si="125"/>
        <v>-3124.9050765577254</v>
      </c>
      <c r="CC115" s="84">
        <f t="shared" si="125"/>
        <v>-3297.9255143767159</v>
      </c>
      <c r="CD115" s="84">
        <f t="shared" si="125"/>
        <v>-3471.6668706866189</v>
      </c>
      <c r="CE115" s="84">
        <f t="shared" si="125"/>
        <v>-3646.1321493144796</v>
      </c>
      <c r="CF115" s="84">
        <f t="shared" si="125"/>
        <v>-3821.3243666032899</v>
      </c>
      <c r="CG115" s="84">
        <f t="shared" si="125"/>
        <v>-3997.2465514641372</v>
      </c>
      <c r="CH115" s="84">
        <f t="shared" si="125"/>
        <v>-4173.9017454285713</v>
      </c>
      <c r="CI115" s="84">
        <f t="shared" si="125"/>
        <v>-4351.2930027011907</v>
      </c>
      <c r="CJ115" s="84">
        <f t="shared" si="125"/>
        <v>-4529.4233902124461</v>
      </c>
      <c r="CK115" s="84">
        <f t="shared" si="125"/>
        <v>-4708.295987671665</v>
      </c>
      <c r="CL115" s="84">
        <f t="shared" si="125"/>
        <v>-4887.9138876202969</v>
      </c>
      <c r="CM115" s="84">
        <f t="shared" si="125"/>
        <v>-5068.2801954853812</v>
      </c>
      <c r="CN115" s="84">
        <f t="shared" si="125"/>
        <v>-5249.3980296332365</v>
      </c>
      <c r="CO115" s="84">
        <f t="shared" si="125"/>
        <v>-5431.2705214233747</v>
      </c>
      <c r="CP115" s="84">
        <f t="shared" si="125"/>
        <v>-5613.9008152626384</v>
      </c>
      <c r="CQ115" s="84">
        <f t="shared" si="125"/>
        <v>-5797.2920686595662</v>
      </c>
      <c r="CR115" s="84">
        <f t="shared" si="125"/>
        <v>-5981.4474522789815</v>
      </c>
      <c r="CS115" s="84">
        <f t="shared" si="125"/>
        <v>-6166.3701499968101</v>
      </c>
      <c r="CT115" s="84">
        <f t="shared" si="125"/>
        <v>-6352.0633589551298</v>
      </c>
      <c r="CU115" s="84">
        <f t="shared" si="125"/>
        <v>-6538.5302896174426</v>
      </c>
      <c r="CV115" s="84">
        <f t="shared" si="125"/>
        <v>-6725.7741658241821</v>
      </c>
      <c r="CW115" s="84">
        <f t="shared" si="125"/>
        <v>-6913.7982248484495</v>
      </c>
      <c r="CX115" s="84">
        <f t="shared" si="125"/>
        <v>-7102.6057174519847</v>
      </c>
      <c r="CY115" s="84">
        <f t="shared" si="125"/>
        <v>-7292.1999079413681</v>
      </c>
      <c r="CZ115" s="84">
        <f t="shared" si="125"/>
        <v>-7482.5840742244573</v>
      </c>
      <c r="DA115" s="84">
        <f t="shared" si="125"/>
        <v>-7673.7615078670588</v>
      </c>
      <c r="DB115" s="84">
        <f t="shared" si="125"/>
        <v>-7865.7355141498383</v>
      </c>
      <c r="DC115" s="84">
        <f t="shared" si="125"/>
        <v>-8058.5094121254624</v>
      </c>
      <c r="DD115" s="84">
        <f t="shared" si="125"/>
        <v>-8252.0865346759856</v>
      </c>
      <c r="DE115" s="84">
        <f t="shared" si="125"/>
        <v>-8446.4702285704698</v>
      </c>
      <c r="DF115" s="84">
        <f t="shared" si="125"/>
        <v>-8641.663854522847</v>
      </c>
      <c r="DG115" s="84">
        <f t="shared" si="125"/>
        <v>-8837.6707872500247</v>
      </c>
      <c r="DH115" s="84">
        <f t="shared" si="125"/>
        <v>-9034.4944155302328</v>
      </c>
      <c r="DI115" s="84">
        <f t="shared" si="125"/>
        <v>-9232.1381422616087</v>
      </c>
      <c r="DJ115" s="84">
        <f t="shared" si="125"/>
        <v>-9430.6053845210317</v>
      </c>
      <c r="DK115" s="84">
        <f t="shared" si="125"/>
        <v>-9629.8995736232027</v>
      </c>
      <c r="DL115" s="84">
        <f t="shared" si="125"/>
        <v>-9830.0241551799663</v>
      </c>
      <c r="DM115" s="84">
        <f t="shared" si="125"/>
        <v>-10030.982589159883</v>
      </c>
      <c r="DN115" s="84">
        <f t="shared" si="125"/>
        <v>-10232.778349948048</v>
      </c>
      <c r="DO115" s="84">
        <f t="shared" si="125"/>
        <v>-10435.414926406165</v>
      </c>
      <c r="DP115" s="84">
        <f t="shared" si="125"/>
        <v>-10638.895821932858</v>
      </c>
      <c r="DQ115" s="84">
        <f t="shared" si="125"/>
        <v>-10843.224554524244</v>
      </c>
      <c r="DR115" s="84">
        <f t="shared" si="125"/>
        <v>-11048.404656834762</v>
      </c>
      <c r="DS115" s="84">
        <f t="shared" si="125"/>
        <v>-11254.43967623824</v>
      </c>
      <c r="DT115" s="84">
        <f t="shared" si="125"/>
        <v>-11461.333174889232</v>
      </c>
      <c r="DU115" s="84">
        <f t="shared" si="125"/>
        <v>-11669.088729784604</v>
      </c>
      <c r="DV115" s="84">
        <f t="shared" si="125"/>
        <v>-11877.709932825373</v>
      </c>
      <c r="DW115" s="84">
        <f t="shared" si="125"/>
        <v>-12087.200390878812</v>
      </c>
      <c r="DX115" s="84">
        <f t="shared" si="125"/>
        <v>-12297.563725840808</v>
      </c>
      <c r="DY115" s="84">
        <f t="shared" si="125"/>
        <v>-12508.803574698477</v>
      </c>
      <c r="DZ115" s="84">
        <f t="shared" si="125"/>
        <v>-12720.923589593054</v>
      </c>
      <c r="EA115" s="84">
        <f t="shared" si="125"/>
        <v>-12933.927437883025</v>
      </c>
      <c r="EB115" s="84">
        <f t="shared" si="125"/>
        <v>-13147.818802207537</v>
      </c>
      <c r="EC115" s="84">
        <f t="shared" si="125"/>
        <v>-13362.601380550068</v>
      </c>
      <c r="ED115" s="84">
        <f t="shared" si="125"/>
        <v>-13578.27888630236</v>
      </c>
      <c r="EE115" s="84">
        <f t="shared" ref="EE115:EG115" si="126">ED118</f>
        <v>-13794.85504832862</v>
      </c>
      <c r="EF115" s="84">
        <f t="shared" si="126"/>
        <v>-14012.33361102999</v>
      </c>
      <c r="EG115" s="84">
        <f t="shared" si="126"/>
        <v>-14230.718334409281</v>
      </c>
    </row>
    <row r="116" spans="1:137" x14ac:dyDescent="0.35">
      <c r="A116" s="71"/>
      <c r="B116" s="71"/>
      <c r="C116" s="71"/>
      <c r="D116" s="71" t="s">
        <v>62</v>
      </c>
      <c r="E116" s="84">
        <f>E115*($F$17/12)</f>
        <v>33.333333333333336</v>
      </c>
      <c r="F116" s="84">
        <f>F115*($F$17/12)</f>
        <v>32.805555555555557</v>
      </c>
      <c r="G116" s="84">
        <f t="shared" ref="G116:BR116" si="127">G115*($F$17/12)</f>
        <v>32.275578703703701</v>
      </c>
      <c r="H116" s="84">
        <f t="shared" si="127"/>
        <v>31.743393614969136</v>
      </c>
      <c r="I116" s="84">
        <f t="shared" si="127"/>
        <v>31.20899108836484</v>
      </c>
      <c r="J116" s="84">
        <f t="shared" si="127"/>
        <v>30.67236188456636</v>
      </c>
      <c r="K116" s="84">
        <f t="shared" si="127"/>
        <v>30.133496725752053</v>
      </c>
      <c r="L116" s="84">
        <f t="shared" si="127"/>
        <v>29.592386295442687</v>
      </c>
      <c r="M116" s="84">
        <f t="shared" si="127"/>
        <v>29.049021238340362</v>
      </c>
      <c r="N116" s="84">
        <f t="shared" si="127"/>
        <v>28.503392160166779</v>
      </c>
      <c r="O116" s="84">
        <f t="shared" si="127"/>
        <v>27.95548962750081</v>
      </c>
      <c r="P116" s="84">
        <f t="shared" si="127"/>
        <v>27.405304167615395</v>
      </c>
      <c r="Q116" s="84">
        <f t="shared" si="127"/>
        <v>26.852826268313791</v>
      </c>
      <c r="R116" s="84">
        <f t="shared" si="127"/>
        <v>26.2980463777651</v>
      </c>
      <c r="S116" s="84">
        <f t="shared" si="127"/>
        <v>25.740954904339119</v>
      </c>
      <c r="T116" s="84">
        <f t="shared" si="127"/>
        <v>25.181542216440533</v>
      </c>
      <c r="U116" s="84">
        <f t="shared" si="127"/>
        <v>24.619798642342371</v>
      </c>
      <c r="V116" s="84">
        <f t="shared" si="127"/>
        <v>24.055714470018799</v>
      </c>
      <c r="W116" s="84">
        <f t="shared" si="127"/>
        <v>23.489279946977209</v>
      </c>
      <c r="X116" s="84">
        <f t="shared" si="127"/>
        <v>22.920485280089615</v>
      </c>
      <c r="Y116" s="84">
        <f t="shared" si="127"/>
        <v>22.349320635423322</v>
      </c>
      <c r="Z116" s="84">
        <f t="shared" si="127"/>
        <v>21.775776138070917</v>
      </c>
      <c r="AA116" s="84">
        <f t="shared" si="127"/>
        <v>21.199841871979544</v>
      </c>
      <c r="AB116" s="84">
        <f t="shared" si="127"/>
        <v>20.621507879779461</v>
      </c>
      <c r="AC116" s="84">
        <f t="shared" si="127"/>
        <v>20.040764162611875</v>
      </c>
      <c r="AD116" s="84">
        <f t="shared" si="127"/>
        <v>19.457600679956091</v>
      </c>
      <c r="AE116" s="84">
        <f t="shared" si="127"/>
        <v>18.872007349455906</v>
      </c>
      <c r="AF116" s="84">
        <f t="shared" si="127"/>
        <v>18.283974046745307</v>
      </c>
      <c r="AG116" s="84">
        <f t="shared" si="127"/>
        <v>17.693490605273411</v>
      </c>
      <c r="AH116" s="84">
        <f t="shared" si="127"/>
        <v>17.10054681612872</v>
      </c>
      <c r="AI116" s="84">
        <f t="shared" si="127"/>
        <v>16.505132427862588</v>
      </c>
      <c r="AJ116" s="84">
        <f t="shared" si="127"/>
        <v>15.907237146312015</v>
      </c>
      <c r="AK116" s="84">
        <f t="shared" si="127"/>
        <v>15.306850634421648</v>
      </c>
      <c r="AL116" s="84">
        <f t="shared" si="127"/>
        <v>14.703962512065072</v>
      </c>
      <c r="AM116" s="84">
        <f t="shared" si="127"/>
        <v>14.098562355865344</v>
      </c>
      <c r="AN116" s="84">
        <f t="shared" si="127"/>
        <v>13.490639699014784</v>
      </c>
      <c r="AO116" s="84">
        <f t="shared" si="127"/>
        <v>12.880184031094013</v>
      </c>
      <c r="AP116" s="84">
        <f t="shared" si="127"/>
        <v>12.267184797890236</v>
      </c>
      <c r="AQ116" s="84">
        <f t="shared" si="127"/>
        <v>11.651631401214781</v>
      </c>
      <c r="AR116" s="84">
        <f t="shared" si="127"/>
        <v>11.033513198719842</v>
      </c>
      <c r="AS116" s="84">
        <f t="shared" si="127"/>
        <v>10.412819503714507</v>
      </c>
      <c r="AT116" s="84">
        <f t="shared" si="127"/>
        <v>9.7895395849799858</v>
      </c>
      <c r="AU116" s="84">
        <f t="shared" si="127"/>
        <v>9.1636626665840684</v>
      </c>
      <c r="AV116" s="84">
        <f t="shared" si="127"/>
        <v>8.5351779276948356</v>
      </c>
      <c r="AW116" s="84">
        <f t="shared" si="127"/>
        <v>7.9040745023935637</v>
      </c>
      <c r="AX116" s="84">
        <f t="shared" si="127"/>
        <v>7.2703414794868708</v>
      </c>
      <c r="AY116" s="84">
        <f t="shared" si="127"/>
        <v>6.6339679023180658</v>
      </c>
      <c r="AZ116" s="84">
        <f t="shared" si="127"/>
        <v>5.994942768577725</v>
      </c>
      <c r="BA116" s="84">
        <f t="shared" si="127"/>
        <v>5.3532550301134645</v>
      </c>
      <c r="BB116" s="84">
        <f t="shared" si="127"/>
        <v>4.7088935927389368</v>
      </c>
      <c r="BC116" s="84">
        <f t="shared" si="127"/>
        <v>4.0618473160420159</v>
      </c>
      <c r="BD116" s="84">
        <f t="shared" si="127"/>
        <v>3.4121050131921904</v>
      </c>
      <c r="BE116" s="84">
        <f t="shared" si="127"/>
        <v>2.7596554507471582</v>
      </c>
      <c r="BF116" s="84">
        <f t="shared" si="127"/>
        <v>2.1044873484586044</v>
      </c>
      <c r="BG116" s="84">
        <f t="shared" si="127"/>
        <v>1.4465893790771818</v>
      </c>
      <c r="BH116" s="84">
        <f t="shared" si="127"/>
        <v>0.78595016815667007</v>
      </c>
      <c r="BI116" s="84">
        <f t="shared" si="127"/>
        <v>0.12255829385732279</v>
      </c>
      <c r="BJ116" s="84">
        <f t="shared" si="127"/>
        <v>-0.54359771325160511</v>
      </c>
      <c r="BK116" s="84">
        <f t="shared" si="127"/>
        <v>-1.2125293703901534</v>
      </c>
      <c r="BL116" s="84">
        <f t="shared" si="127"/>
        <v>-1.8842482427667788</v>
      </c>
      <c r="BM116" s="84">
        <f t="shared" si="127"/>
        <v>-2.5587659437783068</v>
      </c>
      <c r="BN116" s="84">
        <f t="shared" si="127"/>
        <v>-3.2360941352107164</v>
      </c>
      <c r="BO116" s="84">
        <f t="shared" si="127"/>
        <v>-3.9162445274407611</v>
      </c>
      <c r="BP116" s="84">
        <f t="shared" si="127"/>
        <v>-4.5992288796384306</v>
      </c>
      <c r="BQ116" s="84">
        <f t="shared" si="127"/>
        <v>-5.285058999970258</v>
      </c>
      <c r="BR116" s="84">
        <f t="shared" si="127"/>
        <v>-5.9737467458034672</v>
      </c>
      <c r="BS116" s="84">
        <f t="shared" ref="BS116:ED116" si="128">BS115*($F$17/12)</f>
        <v>-6.6653040239109815</v>
      </c>
      <c r="BT116" s="84">
        <f t="shared" si="128"/>
        <v>-7.3597427906772772</v>
      </c>
      <c r="BU116" s="84">
        <f t="shared" si="128"/>
        <v>-8.0570750523051</v>
      </c>
      <c r="BV116" s="84">
        <f t="shared" si="128"/>
        <v>-8.7573128650230387</v>
      </c>
      <c r="BW116" s="84">
        <f t="shared" si="128"/>
        <v>-9.4604683352939674</v>
      </c>
      <c r="BX116" s="84">
        <f t="shared" si="128"/>
        <v>-10.166553620024359</v>
      </c>
      <c r="BY116" s="84">
        <f t="shared" si="128"/>
        <v>-10.875580926774461</v>
      </c>
      <c r="BZ116" s="84">
        <f t="shared" si="128"/>
        <v>-11.587562513969354</v>
      </c>
      <c r="CA116" s="84">
        <f t="shared" si="128"/>
        <v>-12.302510691110893</v>
      </c>
      <c r="CB116" s="84">
        <f t="shared" si="128"/>
        <v>-13.020437818990523</v>
      </c>
      <c r="CC116" s="84">
        <f t="shared" si="128"/>
        <v>-13.741356309902983</v>
      </c>
      <c r="CD116" s="84">
        <f t="shared" si="128"/>
        <v>-14.465278627860911</v>
      </c>
      <c r="CE116" s="84">
        <f t="shared" si="128"/>
        <v>-15.192217288810332</v>
      </c>
      <c r="CF116" s="84">
        <f t="shared" si="128"/>
        <v>-15.922184860847041</v>
      </c>
      <c r="CG116" s="84">
        <f t="shared" si="128"/>
        <v>-16.655193964433906</v>
      </c>
      <c r="CH116" s="84">
        <f t="shared" si="128"/>
        <v>-17.391257272619047</v>
      </c>
      <c r="CI116" s="84">
        <f t="shared" si="128"/>
        <v>-18.130387511254963</v>
      </c>
      <c r="CJ116" s="84">
        <f t="shared" si="128"/>
        <v>-18.872597459218525</v>
      </c>
      <c r="CK116" s="84">
        <f t="shared" si="128"/>
        <v>-19.617899948631937</v>
      </c>
      <c r="CL116" s="84">
        <f t="shared" si="128"/>
        <v>-20.366307865084572</v>
      </c>
      <c r="CM116" s="84">
        <f t="shared" si="128"/>
        <v>-21.117834147855756</v>
      </c>
      <c r="CN116" s="84">
        <f t="shared" si="128"/>
        <v>-21.872491790138486</v>
      </c>
      <c r="CO116" s="84">
        <f t="shared" si="128"/>
        <v>-22.630293839264063</v>
      </c>
      <c r="CP116" s="84">
        <f t="shared" si="128"/>
        <v>-23.391253396927659</v>
      </c>
      <c r="CQ116" s="84">
        <f t="shared" si="128"/>
        <v>-24.155383619414859</v>
      </c>
      <c r="CR116" s="84">
        <f t="shared" si="128"/>
        <v>-24.922697717829088</v>
      </c>
      <c r="CS116" s="84">
        <f t="shared" si="128"/>
        <v>-25.693208958320042</v>
      </c>
      <c r="CT116" s="84">
        <f t="shared" si="128"/>
        <v>-26.46693066231304</v>
      </c>
      <c r="CU116" s="84">
        <f t="shared" si="128"/>
        <v>-27.243876206739344</v>
      </c>
      <c r="CV116" s="84">
        <f t="shared" si="128"/>
        <v>-28.024059024267427</v>
      </c>
      <c r="CW116" s="84">
        <f t="shared" si="128"/>
        <v>-28.807492603535206</v>
      </c>
      <c r="CX116" s="84">
        <f t="shared" si="128"/>
        <v>-29.594190489383269</v>
      </c>
      <c r="CY116" s="84">
        <f t="shared" si="128"/>
        <v>-30.384166283089034</v>
      </c>
      <c r="CZ116" s="84">
        <f t="shared" si="128"/>
        <v>-31.177433642601905</v>
      </c>
      <c r="DA116" s="84">
        <f t="shared" si="128"/>
        <v>-31.97400628277941</v>
      </c>
      <c r="DB116" s="84">
        <f t="shared" si="128"/>
        <v>-32.773897975624322</v>
      </c>
      <c r="DC116" s="84">
        <f t="shared" si="128"/>
        <v>-33.577122550522759</v>
      </c>
      <c r="DD116" s="84">
        <f t="shared" si="128"/>
        <v>-34.383693894483272</v>
      </c>
      <c r="DE116" s="84">
        <f t="shared" si="128"/>
        <v>-35.193625952376955</v>
      </c>
      <c r="DF116" s="84">
        <f t="shared" si="128"/>
        <v>-36.00693272717853</v>
      </c>
      <c r="DG116" s="84">
        <f t="shared" si="128"/>
        <v>-36.823628280208439</v>
      </c>
      <c r="DH116" s="84">
        <f t="shared" si="128"/>
        <v>-37.64372673137597</v>
      </c>
      <c r="DI116" s="84">
        <f t="shared" si="128"/>
        <v>-38.467242259423372</v>
      </c>
      <c r="DJ116" s="84">
        <f t="shared" si="128"/>
        <v>-39.294189102170968</v>
      </c>
      <c r="DK116" s="84">
        <f t="shared" si="128"/>
        <v>-40.124581556763346</v>
      </c>
      <c r="DL116" s="84">
        <f t="shared" si="128"/>
        <v>-40.958433979916528</v>
      </c>
      <c r="DM116" s="84">
        <f t="shared" si="128"/>
        <v>-41.795760788166177</v>
      </c>
      <c r="DN116" s="84">
        <f t="shared" si="128"/>
        <v>-42.63657645811687</v>
      </c>
      <c r="DO116" s="84">
        <f t="shared" si="128"/>
        <v>-43.480895526692358</v>
      </c>
      <c r="DP116" s="84">
        <f t="shared" si="128"/>
        <v>-44.32873259138691</v>
      </c>
      <c r="DQ116" s="84">
        <f t="shared" si="128"/>
        <v>-45.180102310517682</v>
      </c>
      <c r="DR116" s="84">
        <f t="shared" si="128"/>
        <v>-46.035019403478174</v>
      </c>
      <c r="DS116" s="84">
        <f t="shared" si="128"/>
        <v>-46.893498650992669</v>
      </c>
      <c r="DT116" s="84">
        <f t="shared" si="128"/>
        <v>-47.755554895371802</v>
      </c>
      <c r="DU116" s="84">
        <f t="shared" si="128"/>
        <v>-48.621203040769181</v>
      </c>
      <c r="DV116" s="84">
        <f t="shared" si="128"/>
        <v>-49.490458053439056</v>
      </c>
      <c r="DW116" s="84">
        <f t="shared" si="128"/>
        <v>-50.363334961995051</v>
      </c>
      <c r="DX116" s="84">
        <f t="shared" si="128"/>
        <v>-51.239848857670033</v>
      </c>
      <c r="DY116" s="84">
        <f t="shared" si="128"/>
        <v>-52.12001489457699</v>
      </c>
      <c r="DZ116" s="84">
        <f t="shared" si="128"/>
        <v>-53.00384828997106</v>
      </c>
      <c r="EA116" s="84">
        <f t="shared" si="128"/>
        <v>-53.891364324512601</v>
      </c>
      <c r="EB116" s="84">
        <f t="shared" si="128"/>
        <v>-54.782578342531401</v>
      </c>
      <c r="EC116" s="84">
        <f t="shared" si="128"/>
        <v>-55.67750575229195</v>
      </c>
      <c r="ED116" s="84">
        <f t="shared" si="128"/>
        <v>-56.57616202625983</v>
      </c>
      <c r="EE116" s="84">
        <f t="shared" ref="EE116:EG116" si="129">EE115*($F$17/12)</f>
        <v>-57.478562701369249</v>
      </c>
      <c r="EF116" s="84">
        <f t="shared" si="129"/>
        <v>-58.384723379291621</v>
      </c>
      <c r="EG116" s="84">
        <f t="shared" si="129"/>
        <v>-59.294659726705333</v>
      </c>
    </row>
    <row r="117" spans="1:137" x14ac:dyDescent="0.35">
      <c r="A117" s="71"/>
      <c r="B117" s="71"/>
      <c r="C117" s="71"/>
      <c r="D117" s="71" t="s">
        <v>63</v>
      </c>
      <c r="E117" s="84">
        <f>$G$17</f>
        <v>160</v>
      </c>
      <c r="F117" s="84">
        <f>$G$17</f>
        <v>160</v>
      </c>
      <c r="G117" s="84">
        <f t="shared" ref="G117:BR117" si="130">$G$17</f>
        <v>160</v>
      </c>
      <c r="H117" s="84">
        <f t="shared" si="130"/>
        <v>160</v>
      </c>
      <c r="I117" s="84">
        <f t="shared" si="130"/>
        <v>160</v>
      </c>
      <c r="J117" s="84">
        <f t="shared" si="130"/>
        <v>160</v>
      </c>
      <c r="K117" s="84">
        <f t="shared" si="130"/>
        <v>160</v>
      </c>
      <c r="L117" s="84">
        <f t="shared" si="130"/>
        <v>160</v>
      </c>
      <c r="M117" s="84">
        <f t="shared" si="130"/>
        <v>160</v>
      </c>
      <c r="N117" s="84">
        <f t="shared" si="130"/>
        <v>160</v>
      </c>
      <c r="O117" s="84">
        <f t="shared" si="130"/>
        <v>160</v>
      </c>
      <c r="P117" s="84">
        <f t="shared" si="130"/>
        <v>160</v>
      </c>
      <c r="Q117" s="84">
        <f t="shared" si="130"/>
        <v>160</v>
      </c>
      <c r="R117" s="84">
        <f t="shared" si="130"/>
        <v>160</v>
      </c>
      <c r="S117" s="84">
        <f t="shared" si="130"/>
        <v>160</v>
      </c>
      <c r="T117" s="84">
        <f t="shared" si="130"/>
        <v>160</v>
      </c>
      <c r="U117" s="84">
        <f t="shared" si="130"/>
        <v>160</v>
      </c>
      <c r="V117" s="84">
        <f t="shared" si="130"/>
        <v>160</v>
      </c>
      <c r="W117" s="84">
        <f t="shared" si="130"/>
        <v>160</v>
      </c>
      <c r="X117" s="84">
        <f t="shared" si="130"/>
        <v>160</v>
      </c>
      <c r="Y117" s="84">
        <f t="shared" si="130"/>
        <v>160</v>
      </c>
      <c r="Z117" s="84">
        <f t="shared" si="130"/>
        <v>160</v>
      </c>
      <c r="AA117" s="84">
        <f t="shared" si="130"/>
        <v>160</v>
      </c>
      <c r="AB117" s="84">
        <f t="shared" si="130"/>
        <v>160</v>
      </c>
      <c r="AC117" s="84">
        <f t="shared" si="130"/>
        <v>160</v>
      </c>
      <c r="AD117" s="84">
        <f t="shared" si="130"/>
        <v>160</v>
      </c>
      <c r="AE117" s="84">
        <f t="shared" si="130"/>
        <v>160</v>
      </c>
      <c r="AF117" s="84">
        <f t="shared" si="130"/>
        <v>160</v>
      </c>
      <c r="AG117" s="84">
        <f t="shared" si="130"/>
        <v>160</v>
      </c>
      <c r="AH117" s="84">
        <f t="shared" si="130"/>
        <v>160</v>
      </c>
      <c r="AI117" s="84">
        <f t="shared" si="130"/>
        <v>160</v>
      </c>
      <c r="AJ117" s="84">
        <f t="shared" si="130"/>
        <v>160</v>
      </c>
      <c r="AK117" s="84">
        <f t="shared" si="130"/>
        <v>160</v>
      </c>
      <c r="AL117" s="84">
        <f t="shared" si="130"/>
        <v>160</v>
      </c>
      <c r="AM117" s="84">
        <f t="shared" si="130"/>
        <v>160</v>
      </c>
      <c r="AN117" s="84">
        <f t="shared" si="130"/>
        <v>160</v>
      </c>
      <c r="AO117" s="84">
        <f t="shared" si="130"/>
        <v>160</v>
      </c>
      <c r="AP117" s="84">
        <f t="shared" si="130"/>
        <v>160</v>
      </c>
      <c r="AQ117" s="84">
        <f t="shared" si="130"/>
        <v>160</v>
      </c>
      <c r="AR117" s="84">
        <f t="shared" si="130"/>
        <v>160</v>
      </c>
      <c r="AS117" s="84">
        <f t="shared" si="130"/>
        <v>160</v>
      </c>
      <c r="AT117" s="84">
        <f t="shared" si="130"/>
        <v>160</v>
      </c>
      <c r="AU117" s="84">
        <f t="shared" si="130"/>
        <v>160</v>
      </c>
      <c r="AV117" s="84">
        <f t="shared" si="130"/>
        <v>160</v>
      </c>
      <c r="AW117" s="84">
        <f t="shared" si="130"/>
        <v>160</v>
      </c>
      <c r="AX117" s="84">
        <f t="shared" si="130"/>
        <v>160</v>
      </c>
      <c r="AY117" s="84">
        <f t="shared" si="130"/>
        <v>160</v>
      </c>
      <c r="AZ117" s="84">
        <f t="shared" si="130"/>
        <v>160</v>
      </c>
      <c r="BA117" s="84">
        <f t="shared" si="130"/>
        <v>160</v>
      </c>
      <c r="BB117" s="84">
        <f t="shared" si="130"/>
        <v>160</v>
      </c>
      <c r="BC117" s="84">
        <f t="shared" si="130"/>
        <v>160</v>
      </c>
      <c r="BD117" s="84">
        <f t="shared" si="130"/>
        <v>160</v>
      </c>
      <c r="BE117" s="84">
        <f t="shared" si="130"/>
        <v>160</v>
      </c>
      <c r="BF117" s="84">
        <f t="shared" si="130"/>
        <v>160</v>
      </c>
      <c r="BG117" s="84">
        <f t="shared" si="130"/>
        <v>160</v>
      </c>
      <c r="BH117" s="84">
        <f t="shared" si="130"/>
        <v>160</v>
      </c>
      <c r="BI117" s="84">
        <f t="shared" si="130"/>
        <v>160</v>
      </c>
      <c r="BJ117" s="84">
        <f t="shared" si="130"/>
        <v>160</v>
      </c>
      <c r="BK117" s="84">
        <f t="shared" si="130"/>
        <v>160</v>
      </c>
      <c r="BL117" s="84">
        <f t="shared" si="130"/>
        <v>160</v>
      </c>
      <c r="BM117" s="84">
        <f t="shared" si="130"/>
        <v>160</v>
      </c>
      <c r="BN117" s="84">
        <f t="shared" si="130"/>
        <v>160</v>
      </c>
      <c r="BO117" s="84">
        <f t="shared" si="130"/>
        <v>160</v>
      </c>
      <c r="BP117" s="84">
        <f t="shared" si="130"/>
        <v>160</v>
      </c>
      <c r="BQ117" s="84">
        <f t="shared" si="130"/>
        <v>160</v>
      </c>
      <c r="BR117" s="84">
        <f t="shared" si="130"/>
        <v>160</v>
      </c>
      <c r="BS117" s="84">
        <f t="shared" ref="BS117:ED117" si="131">$G$17</f>
        <v>160</v>
      </c>
      <c r="BT117" s="84">
        <f t="shared" si="131"/>
        <v>160</v>
      </c>
      <c r="BU117" s="84">
        <f t="shared" si="131"/>
        <v>160</v>
      </c>
      <c r="BV117" s="84">
        <f t="shared" si="131"/>
        <v>160</v>
      </c>
      <c r="BW117" s="84">
        <f t="shared" si="131"/>
        <v>160</v>
      </c>
      <c r="BX117" s="84">
        <f t="shared" si="131"/>
        <v>160</v>
      </c>
      <c r="BY117" s="84">
        <f t="shared" si="131"/>
        <v>160</v>
      </c>
      <c r="BZ117" s="84">
        <f t="shared" si="131"/>
        <v>160</v>
      </c>
      <c r="CA117" s="84">
        <f t="shared" si="131"/>
        <v>160</v>
      </c>
      <c r="CB117" s="84">
        <f t="shared" si="131"/>
        <v>160</v>
      </c>
      <c r="CC117" s="84">
        <f t="shared" si="131"/>
        <v>160</v>
      </c>
      <c r="CD117" s="84">
        <f t="shared" si="131"/>
        <v>160</v>
      </c>
      <c r="CE117" s="84">
        <f t="shared" si="131"/>
        <v>160</v>
      </c>
      <c r="CF117" s="84">
        <f t="shared" si="131"/>
        <v>160</v>
      </c>
      <c r="CG117" s="84">
        <f t="shared" si="131"/>
        <v>160</v>
      </c>
      <c r="CH117" s="84">
        <f t="shared" si="131"/>
        <v>160</v>
      </c>
      <c r="CI117" s="84">
        <f t="shared" si="131"/>
        <v>160</v>
      </c>
      <c r="CJ117" s="84">
        <f t="shared" si="131"/>
        <v>160</v>
      </c>
      <c r="CK117" s="84">
        <f t="shared" si="131"/>
        <v>160</v>
      </c>
      <c r="CL117" s="84">
        <f t="shared" si="131"/>
        <v>160</v>
      </c>
      <c r="CM117" s="84">
        <f t="shared" si="131"/>
        <v>160</v>
      </c>
      <c r="CN117" s="84">
        <f t="shared" si="131"/>
        <v>160</v>
      </c>
      <c r="CO117" s="84">
        <f t="shared" si="131"/>
        <v>160</v>
      </c>
      <c r="CP117" s="84">
        <f t="shared" si="131"/>
        <v>160</v>
      </c>
      <c r="CQ117" s="84">
        <f t="shared" si="131"/>
        <v>160</v>
      </c>
      <c r="CR117" s="84">
        <f t="shared" si="131"/>
        <v>160</v>
      </c>
      <c r="CS117" s="84">
        <f t="shared" si="131"/>
        <v>160</v>
      </c>
      <c r="CT117" s="84">
        <f t="shared" si="131"/>
        <v>160</v>
      </c>
      <c r="CU117" s="84">
        <f t="shared" si="131"/>
        <v>160</v>
      </c>
      <c r="CV117" s="84">
        <f t="shared" si="131"/>
        <v>160</v>
      </c>
      <c r="CW117" s="84">
        <f t="shared" si="131"/>
        <v>160</v>
      </c>
      <c r="CX117" s="84">
        <f t="shared" si="131"/>
        <v>160</v>
      </c>
      <c r="CY117" s="84">
        <f t="shared" si="131"/>
        <v>160</v>
      </c>
      <c r="CZ117" s="84">
        <f t="shared" si="131"/>
        <v>160</v>
      </c>
      <c r="DA117" s="84">
        <f t="shared" si="131"/>
        <v>160</v>
      </c>
      <c r="DB117" s="84">
        <f t="shared" si="131"/>
        <v>160</v>
      </c>
      <c r="DC117" s="84">
        <f t="shared" si="131"/>
        <v>160</v>
      </c>
      <c r="DD117" s="84">
        <f t="shared" si="131"/>
        <v>160</v>
      </c>
      <c r="DE117" s="84">
        <f t="shared" si="131"/>
        <v>160</v>
      </c>
      <c r="DF117" s="84">
        <f t="shared" si="131"/>
        <v>160</v>
      </c>
      <c r="DG117" s="84">
        <f t="shared" si="131"/>
        <v>160</v>
      </c>
      <c r="DH117" s="84">
        <f t="shared" si="131"/>
        <v>160</v>
      </c>
      <c r="DI117" s="84">
        <f t="shared" si="131"/>
        <v>160</v>
      </c>
      <c r="DJ117" s="84">
        <f t="shared" si="131"/>
        <v>160</v>
      </c>
      <c r="DK117" s="84">
        <f t="shared" si="131"/>
        <v>160</v>
      </c>
      <c r="DL117" s="84">
        <f t="shared" si="131"/>
        <v>160</v>
      </c>
      <c r="DM117" s="84">
        <f t="shared" si="131"/>
        <v>160</v>
      </c>
      <c r="DN117" s="84">
        <f t="shared" si="131"/>
        <v>160</v>
      </c>
      <c r="DO117" s="84">
        <f t="shared" si="131"/>
        <v>160</v>
      </c>
      <c r="DP117" s="84">
        <f t="shared" si="131"/>
        <v>160</v>
      </c>
      <c r="DQ117" s="84">
        <f t="shared" si="131"/>
        <v>160</v>
      </c>
      <c r="DR117" s="84">
        <f t="shared" si="131"/>
        <v>160</v>
      </c>
      <c r="DS117" s="84">
        <f t="shared" si="131"/>
        <v>160</v>
      </c>
      <c r="DT117" s="84">
        <f t="shared" si="131"/>
        <v>160</v>
      </c>
      <c r="DU117" s="84">
        <f t="shared" si="131"/>
        <v>160</v>
      </c>
      <c r="DV117" s="84">
        <f t="shared" si="131"/>
        <v>160</v>
      </c>
      <c r="DW117" s="84">
        <f t="shared" si="131"/>
        <v>160</v>
      </c>
      <c r="DX117" s="84">
        <f t="shared" si="131"/>
        <v>160</v>
      </c>
      <c r="DY117" s="84">
        <f t="shared" si="131"/>
        <v>160</v>
      </c>
      <c r="DZ117" s="84">
        <f t="shared" si="131"/>
        <v>160</v>
      </c>
      <c r="EA117" s="84">
        <f t="shared" si="131"/>
        <v>160</v>
      </c>
      <c r="EB117" s="84">
        <f t="shared" si="131"/>
        <v>160</v>
      </c>
      <c r="EC117" s="84">
        <f t="shared" si="131"/>
        <v>160</v>
      </c>
      <c r="ED117" s="84">
        <f t="shared" si="131"/>
        <v>160</v>
      </c>
      <c r="EE117" s="84">
        <f t="shared" ref="EE117:EG117" si="132">$G$17</f>
        <v>160</v>
      </c>
      <c r="EF117" s="84">
        <f t="shared" si="132"/>
        <v>160</v>
      </c>
      <c r="EG117" s="84">
        <f t="shared" si="132"/>
        <v>160</v>
      </c>
    </row>
    <row r="118" spans="1:137" x14ac:dyDescent="0.35">
      <c r="A118" s="71"/>
      <c r="B118" s="71"/>
      <c r="C118" s="71"/>
      <c r="D118" s="71" t="s">
        <v>64</v>
      </c>
      <c r="E118" s="84">
        <f>E115+E116-E117</f>
        <v>7873.333333333333</v>
      </c>
      <c r="F118" s="84">
        <f>F115+F116-F117</f>
        <v>7746.1388888888887</v>
      </c>
      <c r="G118" s="84">
        <f t="shared" ref="G118:BR118" si="133">G115+G116-G117</f>
        <v>7618.4144675925927</v>
      </c>
      <c r="H118" s="84">
        <f t="shared" si="133"/>
        <v>7490.1578612075618</v>
      </c>
      <c r="I118" s="84">
        <f t="shared" si="133"/>
        <v>7361.3668522959269</v>
      </c>
      <c r="J118" s="84">
        <f t="shared" si="133"/>
        <v>7232.0392141804932</v>
      </c>
      <c r="K118" s="84">
        <f t="shared" si="133"/>
        <v>7102.1727109062449</v>
      </c>
      <c r="L118" s="84">
        <f t="shared" si="133"/>
        <v>6971.7650972016872</v>
      </c>
      <c r="M118" s="84">
        <f t="shared" si="133"/>
        <v>6840.8141184400274</v>
      </c>
      <c r="N118" s="84">
        <f t="shared" si="133"/>
        <v>6709.3175106001945</v>
      </c>
      <c r="O118" s="84">
        <f t="shared" si="133"/>
        <v>6577.2730002276949</v>
      </c>
      <c r="P118" s="84">
        <f t="shared" si="133"/>
        <v>6444.6783043953101</v>
      </c>
      <c r="Q118" s="84">
        <f t="shared" si="133"/>
        <v>6311.531130663624</v>
      </c>
      <c r="R118" s="84">
        <f t="shared" si="133"/>
        <v>6177.8291770413889</v>
      </c>
      <c r="S118" s="84">
        <f t="shared" si="133"/>
        <v>6043.5701319457285</v>
      </c>
      <c r="T118" s="84">
        <f t="shared" si="133"/>
        <v>5908.7516741621694</v>
      </c>
      <c r="U118" s="84">
        <f t="shared" si="133"/>
        <v>5773.3714728045115</v>
      </c>
      <c r="V118" s="84">
        <f t="shared" si="133"/>
        <v>5637.4271872745303</v>
      </c>
      <c r="W118" s="84">
        <f t="shared" si="133"/>
        <v>5500.9164672215074</v>
      </c>
      <c r="X118" s="84">
        <f t="shared" si="133"/>
        <v>5363.8369525015969</v>
      </c>
      <c r="Y118" s="84">
        <f t="shared" si="133"/>
        <v>5226.1862731370202</v>
      </c>
      <c r="Z118" s="84">
        <f t="shared" si="133"/>
        <v>5087.962049275091</v>
      </c>
      <c r="AA118" s="84">
        <f t="shared" si="133"/>
        <v>4949.1618911470705</v>
      </c>
      <c r="AB118" s="84">
        <f t="shared" si="133"/>
        <v>4809.78339902685</v>
      </c>
      <c r="AC118" s="84">
        <f t="shared" si="133"/>
        <v>4669.8241631894616</v>
      </c>
      <c r="AD118" s="84">
        <f t="shared" si="133"/>
        <v>4529.2817638694178</v>
      </c>
      <c r="AE118" s="84">
        <f t="shared" si="133"/>
        <v>4388.1537712188738</v>
      </c>
      <c r="AF118" s="84">
        <f t="shared" si="133"/>
        <v>4246.437745265619</v>
      </c>
      <c r="AG118" s="84">
        <f t="shared" si="133"/>
        <v>4104.1312358708929</v>
      </c>
      <c r="AH118" s="84">
        <f t="shared" si="133"/>
        <v>3961.2317826870212</v>
      </c>
      <c r="AI118" s="84">
        <f t="shared" si="133"/>
        <v>3817.7369151148837</v>
      </c>
      <c r="AJ118" s="84">
        <f t="shared" si="133"/>
        <v>3673.6441522611958</v>
      </c>
      <c r="AK118" s="84">
        <f t="shared" si="133"/>
        <v>3528.9510028956174</v>
      </c>
      <c r="AL118" s="84">
        <f t="shared" si="133"/>
        <v>3383.6549654076825</v>
      </c>
      <c r="AM118" s="84">
        <f t="shared" si="133"/>
        <v>3237.7535277635479</v>
      </c>
      <c r="AN118" s="84">
        <f t="shared" si="133"/>
        <v>3091.2441674625629</v>
      </c>
      <c r="AO118" s="84">
        <f t="shared" si="133"/>
        <v>2944.1243514936568</v>
      </c>
      <c r="AP118" s="84">
        <f t="shared" si="133"/>
        <v>2796.3915362915473</v>
      </c>
      <c r="AQ118" s="84">
        <f t="shared" si="133"/>
        <v>2648.0431676927619</v>
      </c>
      <c r="AR118" s="84">
        <f t="shared" si="133"/>
        <v>2499.0766808914818</v>
      </c>
      <c r="AS118" s="84">
        <f t="shared" si="133"/>
        <v>2349.4895003951965</v>
      </c>
      <c r="AT118" s="84">
        <f t="shared" si="133"/>
        <v>2199.2790399801765</v>
      </c>
      <c r="AU118" s="84">
        <f t="shared" si="133"/>
        <v>2048.4427026467606</v>
      </c>
      <c r="AV118" s="84">
        <f t="shared" si="133"/>
        <v>1896.9778805744554</v>
      </c>
      <c r="AW118" s="84">
        <f t="shared" si="133"/>
        <v>1744.881955076849</v>
      </c>
      <c r="AX118" s="84">
        <f t="shared" si="133"/>
        <v>1592.1522965563358</v>
      </c>
      <c r="AY118" s="84">
        <f t="shared" si="133"/>
        <v>1438.7862644586539</v>
      </c>
      <c r="AZ118" s="84">
        <f t="shared" si="133"/>
        <v>1284.7812072272316</v>
      </c>
      <c r="BA118" s="84">
        <f t="shared" si="133"/>
        <v>1130.1344622573449</v>
      </c>
      <c r="BB118" s="84">
        <f t="shared" si="133"/>
        <v>974.84335585008375</v>
      </c>
      <c r="BC118" s="84">
        <f t="shared" si="133"/>
        <v>818.90520316612572</v>
      </c>
      <c r="BD118" s="84">
        <f t="shared" si="133"/>
        <v>662.31730817931793</v>
      </c>
      <c r="BE118" s="84">
        <f t="shared" si="133"/>
        <v>505.07696363006505</v>
      </c>
      <c r="BF118" s="84">
        <f t="shared" si="133"/>
        <v>347.18145097852363</v>
      </c>
      <c r="BG118" s="84">
        <f t="shared" si="133"/>
        <v>188.62804035760081</v>
      </c>
      <c r="BH118" s="84">
        <f t="shared" si="133"/>
        <v>29.41399052575747</v>
      </c>
      <c r="BI118" s="84">
        <f t="shared" si="133"/>
        <v>-130.46345118038522</v>
      </c>
      <c r="BJ118" s="84">
        <f t="shared" si="133"/>
        <v>-291.00704889363681</v>
      </c>
      <c r="BK118" s="84">
        <f t="shared" si="133"/>
        <v>-452.21957826402695</v>
      </c>
      <c r="BL118" s="84">
        <f t="shared" si="133"/>
        <v>-614.10382650679367</v>
      </c>
      <c r="BM118" s="84">
        <f t="shared" si="133"/>
        <v>-776.66259245057199</v>
      </c>
      <c r="BN118" s="84">
        <f t="shared" si="133"/>
        <v>-939.89868658578268</v>
      </c>
      <c r="BO118" s="84">
        <f t="shared" si="133"/>
        <v>-1103.8149311132233</v>
      </c>
      <c r="BP118" s="84">
        <f t="shared" si="133"/>
        <v>-1268.4141599928619</v>
      </c>
      <c r="BQ118" s="84">
        <f t="shared" si="133"/>
        <v>-1433.6992189928321</v>
      </c>
      <c r="BR118" s="84">
        <f t="shared" si="133"/>
        <v>-1599.6729657386356</v>
      </c>
      <c r="BS118" s="84">
        <f t="shared" ref="BS118:ED118" si="134">BS115+BS116-BS117</f>
        <v>-1766.3382697625466</v>
      </c>
      <c r="BT118" s="84">
        <f t="shared" si="134"/>
        <v>-1933.6980125532239</v>
      </c>
      <c r="BU118" s="84">
        <f t="shared" si="134"/>
        <v>-2101.7550876055293</v>
      </c>
      <c r="BV118" s="84">
        <f t="shared" si="134"/>
        <v>-2270.5124004705522</v>
      </c>
      <c r="BW118" s="84">
        <f t="shared" si="134"/>
        <v>-2439.9728688058462</v>
      </c>
      <c r="BX118" s="84">
        <f t="shared" si="134"/>
        <v>-2610.1394224258706</v>
      </c>
      <c r="BY118" s="84">
        <f t="shared" si="134"/>
        <v>-2781.0150033526452</v>
      </c>
      <c r="BZ118" s="84">
        <f t="shared" si="134"/>
        <v>-2952.6025658666144</v>
      </c>
      <c r="CA118" s="84">
        <f t="shared" si="134"/>
        <v>-3124.9050765577254</v>
      </c>
      <c r="CB118" s="84">
        <f t="shared" si="134"/>
        <v>-3297.9255143767159</v>
      </c>
      <c r="CC118" s="84">
        <f t="shared" si="134"/>
        <v>-3471.6668706866189</v>
      </c>
      <c r="CD118" s="84">
        <f t="shared" si="134"/>
        <v>-3646.1321493144796</v>
      </c>
      <c r="CE118" s="84">
        <f t="shared" si="134"/>
        <v>-3821.3243666032899</v>
      </c>
      <c r="CF118" s="84">
        <f t="shared" si="134"/>
        <v>-3997.2465514641372</v>
      </c>
      <c r="CG118" s="84">
        <f t="shared" si="134"/>
        <v>-4173.9017454285713</v>
      </c>
      <c r="CH118" s="84">
        <f t="shared" si="134"/>
        <v>-4351.2930027011907</v>
      </c>
      <c r="CI118" s="84">
        <f t="shared" si="134"/>
        <v>-4529.4233902124461</v>
      </c>
      <c r="CJ118" s="84">
        <f t="shared" si="134"/>
        <v>-4708.295987671665</v>
      </c>
      <c r="CK118" s="84">
        <f t="shared" si="134"/>
        <v>-4887.9138876202969</v>
      </c>
      <c r="CL118" s="84">
        <f t="shared" si="134"/>
        <v>-5068.2801954853812</v>
      </c>
      <c r="CM118" s="84">
        <f t="shared" si="134"/>
        <v>-5249.3980296332365</v>
      </c>
      <c r="CN118" s="84">
        <f t="shared" si="134"/>
        <v>-5431.2705214233747</v>
      </c>
      <c r="CO118" s="84">
        <f t="shared" si="134"/>
        <v>-5613.9008152626384</v>
      </c>
      <c r="CP118" s="84">
        <f t="shared" si="134"/>
        <v>-5797.2920686595662</v>
      </c>
      <c r="CQ118" s="84">
        <f t="shared" si="134"/>
        <v>-5981.4474522789815</v>
      </c>
      <c r="CR118" s="84">
        <f t="shared" si="134"/>
        <v>-6166.3701499968101</v>
      </c>
      <c r="CS118" s="84">
        <f t="shared" si="134"/>
        <v>-6352.0633589551298</v>
      </c>
      <c r="CT118" s="84">
        <f t="shared" si="134"/>
        <v>-6538.5302896174426</v>
      </c>
      <c r="CU118" s="84">
        <f t="shared" si="134"/>
        <v>-6725.7741658241821</v>
      </c>
      <c r="CV118" s="84">
        <f t="shared" si="134"/>
        <v>-6913.7982248484495</v>
      </c>
      <c r="CW118" s="84">
        <f t="shared" si="134"/>
        <v>-7102.6057174519847</v>
      </c>
      <c r="CX118" s="84">
        <f t="shared" si="134"/>
        <v>-7292.1999079413681</v>
      </c>
      <c r="CY118" s="84">
        <f t="shared" si="134"/>
        <v>-7482.5840742244573</v>
      </c>
      <c r="CZ118" s="84">
        <f t="shared" si="134"/>
        <v>-7673.7615078670588</v>
      </c>
      <c r="DA118" s="84">
        <f t="shared" si="134"/>
        <v>-7865.7355141498383</v>
      </c>
      <c r="DB118" s="84">
        <f t="shared" si="134"/>
        <v>-8058.5094121254624</v>
      </c>
      <c r="DC118" s="84">
        <f t="shared" si="134"/>
        <v>-8252.0865346759856</v>
      </c>
      <c r="DD118" s="84">
        <f t="shared" si="134"/>
        <v>-8446.4702285704698</v>
      </c>
      <c r="DE118" s="84">
        <f t="shared" si="134"/>
        <v>-8641.663854522847</v>
      </c>
      <c r="DF118" s="84">
        <f t="shared" si="134"/>
        <v>-8837.6707872500247</v>
      </c>
      <c r="DG118" s="84">
        <f t="shared" si="134"/>
        <v>-9034.4944155302328</v>
      </c>
      <c r="DH118" s="84">
        <f t="shared" si="134"/>
        <v>-9232.1381422616087</v>
      </c>
      <c r="DI118" s="84">
        <f t="shared" si="134"/>
        <v>-9430.6053845210317</v>
      </c>
      <c r="DJ118" s="84">
        <f t="shared" si="134"/>
        <v>-9629.8995736232027</v>
      </c>
      <c r="DK118" s="84">
        <f t="shared" si="134"/>
        <v>-9830.0241551799663</v>
      </c>
      <c r="DL118" s="84">
        <f t="shared" si="134"/>
        <v>-10030.982589159883</v>
      </c>
      <c r="DM118" s="84">
        <f t="shared" si="134"/>
        <v>-10232.778349948048</v>
      </c>
      <c r="DN118" s="84">
        <f t="shared" si="134"/>
        <v>-10435.414926406165</v>
      </c>
      <c r="DO118" s="84">
        <f t="shared" si="134"/>
        <v>-10638.895821932858</v>
      </c>
      <c r="DP118" s="84">
        <f t="shared" si="134"/>
        <v>-10843.224554524244</v>
      </c>
      <c r="DQ118" s="84">
        <f t="shared" si="134"/>
        <v>-11048.404656834762</v>
      </c>
      <c r="DR118" s="84">
        <f t="shared" si="134"/>
        <v>-11254.43967623824</v>
      </c>
      <c r="DS118" s="84">
        <f t="shared" si="134"/>
        <v>-11461.333174889232</v>
      </c>
      <c r="DT118" s="84">
        <f t="shared" si="134"/>
        <v>-11669.088729784604</v>
      </c>
      <c r="DU118" s="84">
        <f t="shared" si="134"/>
        <v>-11877.709932825373</v>
      </c>
      <c r="DV118" s="84">
        <f t="shared" si="134"/>
        <v>-12087.200390878812</v>
      </c>
      <c r="DW118" s="84">
        <f t="shared" si="134"/>
        <v>-12297.563725840808</v>
      </c>
      <c r="DX118" s="84">
        <f t="shared" si="134"/>
        <v>-12508.803574698477</v>
      </c>
      <c r="DY118" s="84">
        <f t="shared" si="134"/>
        <v>-12720.923589593054</v>
      </c>
      <c r="DZ118" s="84">
        <f t="shared" si="134"/>
        <v>-12933.927437883025</v>
      </c>
      <c r="EA118" s="84">
        <f t="shared" si="134"/>
        <v>-13147.818802207537</v>
      </c>
      <c r="EB118" s="84">
        <f t="shared" si="134"/>
        <v>-13362.601380550068</v>
      </c>
      <c r="EC118" s="84">
        <f t="shared" si="134"/>
        <v>-13578.27888630236</v>
      </c>
      <c r="ED118" s="84">
        <f t="shared" si="134"/>
        <v>-13794.85504832862</v>
      </c>
      <c r="EE118" s="84">
        <f t="shared" ref="EE118:EG118" si="135">EE115+EE116-EE117</f>
        <v>-14012.33361102999</v>
      </c>
      <c r="EF118" s="84">
        <f t="shared" si="135"/>
        <v>-14230.718334409281</v>
      </c>
      <c r="EG118" s="84">
        <f t="shared" si="135"/>
        <v>-14450.012994135986</v>
      </c>
    </row>
    <row r="119" spans="1:137" x14ac:dyDescent="0.35">
      <c r="A119" s="71"/>
      <c r="B119" s="71"/>
      <c r="C119" s="71"/>
      <c r="D119" s="71"/>
      <c r="E119" s="88" t="str">
        <f>IF(E118&lt;=0,"PAID OFF","")</f>
        <v/>
      </c>
      <c r="F119" s="88" t="str">
        <f t="shared" ref="F119:BQ119" si="136">IF(F118&lt;=0,"PAID OFF","")</f>
        <v/>
      </c>
      <c r="G119" s="88" t="str">
        <f t="shared" si="136"/>
        <v/>
      </c>
      <c r="H119" s="88" t="str">
        <f t="shared" si="136"/>
        <v/>
      </c>
      <c r="I119" s="88" t="str">
        <f t="shared" si="136"/>
        <v/>
      </c>
      <c r="J119" s="88" t="str">
        <f t="shared" si="136"/>
        <v/>
      </c>
      <c r="K119" s="88" t="str">
        <f t="shared" si="136"/>
        <v/>
      </c>
      <c r="L119" s="88" t="str">
        <f t="shared" si="136"/>
        <v/>
      </c>
      <c r="M119" s="88" t="str">
        <f t="shared" si="136"/>
        <v/>
      </c>
      <c r="N119" s="88" t="str">
        <f t="shared" si="136"/>
        <v/>
      </c>
      <c r="O119" s="88" t="str">
        <f t="shared" si="136"/>
        <v/>
      </c>
      <c r="P119" s="88" t="str">
        <f t="shared" si="136"/>
        <v/>
      </c>
      <c r="Q119" s="88" t="str">
        <f t="shared" si="136"/>
        <v/>
      </c>
      <c r="R119" s="88" t="str">
        <f t="shared" si="136"/>
        <v/>
      </c>
      <c r="S119" s="88" t="str">
        <f t="shared" si="136"/>
        <v/>
      </c>
      <c r="T119" s="88" t="str">
        <f t="shared" si="136"/>
        <v/>
      </c>
      <c r="U119" s="88" t="str">
        <f t="shared" si="136"/>
        <v/>
      </c>
      <c r="V119" s="88" t="str">
        <f t="shared" si="136"/>
        <v/>
      </c>
      <c r="W119" s="88" t="str">
        <f t="shared" si="136"/>
        <v/>
      </c>
      <c r="X119" s="88" t="str">
        <f t="shared" si="136"/>
        <v/>
      </c>
      <c r="Y119" s="88" t="str">
        <f t="shared" si="136"/>
        <v/>
      </c>
      <c r="Z119" s="88" t="str">
        <f t="shared" si="136"/>
        <v/>
      </c>
      <c r="AA119" s="88" t="str">
        <f t="shared" si="136"/>
        <v/>
      </c>
      <c r="AB119" s="88" t="str">
        <f t="shared" si="136"/>
        <v/>
      </c>
      <c r="AC119" s="88" t="str">
        <f t="shared" si="136"/>
        <v/>
      </c>
      <c r="AD119" s="88" t="str">
        <f t="shared" si="136"/>
        <v/>
      </c>
      <c r="AE119" s="88" t="str">
        <f t="shared" si="136"/>
        <v/>
      </c>
      <c r="AF119" s="88" t="str">
        <f t="shared" si="136"/>
        <v/>
      </c>
      <c r="AG119" s="88" t="str">
        <f t="shared" si="136"/>
        <v/>
      </c>
      <c r="AH119" s="88" t="str">
        <f t="shared" si="136"/>
        <v/>
      </c>
      <c r="AI119" s="88" t="str">
        <f t="shared" si="136"/>
        <v/>
      </c>
      <c r="AJ119" s="88" t="str">
        <f t="shared" si="136"/>
        <v/>
      </c>
      <c r="AK119" s="88" t="str">
        <f t="shared" si="136"/>
        <v/>
      </c>
      <c r="AL119" s="88" t="str">
        <f t="shared" si="136"/>
        <v/>
      </c>
      <c r="AM119" s="88" t="str">
        <f t="shared" si="136"/>
        <v/>
      </c>
      <c r="AN119" s="88" t="str">
        <f t="shared" si="136"/>
        <v/>
      </c>
      <c r="AO119" s="88" t="str">
        <f t="shared" si="136"/>
        <v/>
      </c>
      <c r="AP119" s="88" t="str">
        <f t="shared" si="136"/>
        <v/>
      </c>
      <c r="AQ119" s="88" t="str">
        <f t="shared" si="136"/>
        <v/>
      </c>
      <c r="AR119" s="88" t="str">
        <f t="shared" si="136"/>
        <v/>
      </c>
      <c r="AS119" s="88" t="str">
        <f t="shared" si="136"/>
        <v/>
      </c>
      <c r="AT119" s="88" t="str">
        <f t="shared" si="136"/>
        <v/>
      </c>
      <c r="AU119" s="88" t="str">
        <f t="shared" si="136"/>
        <v/>
      </c>
      <c r="AV119" s="88" t="str">
        <f t="shared" si="136"/>
        <v/>
      </c>
      <c r="AW119" s="88" t="str">
        <f t="shared" si="136"/>
        <v/>
      </c>
      <c r="AX119" s="88" t="str">
        <f t="shared" si="136"/>
        <v/>
      </c>
      <c r="AY119" s="88" t="str">
        <f t="shared" si="136"/>
        <v/>
      </c>
      <c r="AZ119" s="88" t="str">
        <f t="shared" si="136"/>
        <v/>
      </c>
      <c r="BA119" s="88" t="str">
        <f t="shared" si="136"/>
        <v/>
      </c>
      <c r="BB119" s="88" t="str">
        <f t="shared" si="136"/>
        <v/>
      </c>
      <c r="BC119" s="88" t="str">
        <f t="shared" si="136"/>
        <v/>
      </c>
      <c r="BD119" s="88" t="str">
        <f t="shared" si="136"/>
        <v/>
      </c>
      <c r="BE119" s="88" t="str">
        <f t="shared" si="136"/>
        <v/>
      </c>
      <c r="BF119" s="88" t="str">
        <f t="shared" si="136"/>
        <v/>
      </c>
      <c r="BG119" s="88" t="str">
        <f t="shared" si="136"/>
        <v/>
      </c>
      <c r="BH119" s="88" t="str">
        <f t="shared" si="136"/>
        <v/>
      </c>
      <c r="BI119" s="88" t="str">
        <f t="shared" si="136"/>
        <v>PAID OFF</v>
      </c>
      <c r="BJ119" s="88" t="str">
        <f t="shared" si="136"/>
        <v>PAID OFF</v>
      </c>
      <c r="BK119" s="88" t="str">
        <f t="shared" si="136"/>
        <v>PAID OFF</v>
      </c>
      <c r="BL119" s="88" t="str">
        <f t="shared" si="136"/>
        <v>PAID OFF</v>
      </c>
      <c r="BM119" s="88" t="str">
        <f t="shared" si="136"/>
        <v>PAID OFF</v>
      </c>
      <c r="BN119" s="88" t="str">
        <f t="shared" si="136"/>
        <v>PAID OFF</v>
      </c>
      <c r="BO119" s="88" t="str">
        <f t="shared" si="136"/>
        <v>PAID OFF</v>
      </c>
      <c r="BP119" s="88" t="str">
        <f t="shared" si="136"/>
        <v>PAID OFF</v>
      </c>
      <c r="BQ119" s="88" t="str">
        <f t="shared" si="136"/>
        <v>PAID OFF</v>
      </c>
      <c r="BR119" s="88" t="str">
        <f t="shared" ref="BR119:EC119" si="137">IF(BR118&lt;=0,"PAID OFF","")</f>
        <v>PAID OFF</v>
      </c>
      <c r="BS119" s="88" t="str">
        <f t="shared" si="137"/>
        <v>PAID OFF</v>
      </c>
      <c r="BT119" s="88" t="str">
        <f t="shared" si="137"/>
        <v>PAID OFF</v>
      </c>
      <c r="BU119" s="88" t="str">
        <f t="shared" si="137"/>
        <v>PAID OFF</v>
      </c>
      <c r="BV119" s="88" t="str">
        <f t="shared" si="137"/>
        <v>PAID OFF</v>
      </c>
      <c r="BW119" s="88" t="str">
        <f t="shared" si="137"/>
        <v>PAID OFF</v>
      </c>
      <c r="BX119" s="88" t="str">
        <f t="shared" si="137"/>
        <v>PAID OFF</v>
      </c>
      <c r="BY119" s="88" t="str">
        <f t="shared" si="137"/>
        <v>PAID OFF</v>
      </c>
      <c r="BZ119" s="88" t="str">
        <f t="shared" si="137"/>
        <v>PAID OFF</v>
      </c>
      <c r="CA119" s="88" t="str">
        <f t="shared" si="137"/>
        <v>PAID OFF</v>
      </c>
      <c r="CB119" s="88" t="str">
        <f t="shared" si="137"/>
        <v>PAID OFF</v>
      </c>
      <c r="CC119" s="88" t="str">
        <f t="shared" si="137"/>
        <v>PAID OFF</v>
      </c>
      <c r="CD119" s="88" t="str">
        <f t="shared" si="137"/>
        <v>PAID OFF</v>
      </c>
      <c r="CE119" s="88" t="str">
        <f t="shared" si="137"/>
        <v>PAID OFF</v>
      </c>
      <c r="CF119" s="88" t="str">
        <f t="shared" si="137"/>
        <v>PAID OFF</v>
      </c>
      <c r="CG119" s="88" t="str">
        <f t="shared" si="137"/>
        <v>PAID OFF</v>
      </c>
      <c r="CH119" s="88" t="str">
        <f t="shared" si="137"/>
        <v>PAID OFF</v>
      </c>
      <c r="CI119" s="88" t="str">
        <f t="shared" si="137"/>
        <v>PAID OFF</v>
      </c>
      <c r="CJ119" s="88" t="str">
        <f t="shared" si="137"/>
        <v>PAID OFF</v>
      </c>
      <c r="CK119" s="88" t="str">
        <f t="shared" si="137"/>
        <v>PAID OFF</v>
      </c>
      <c r="CL119" s="88" t="str">
        <f t="shared" si="137"/>
        <v>PAID OFF</v>
      </c>
      <c r="CM119" s="88" t="str">
        <f t="shared" si="137"/>
        <v>PAID OFF</v>
      </c>
      <c r="CN119" s="88" t="str">
        <f t="shared" si="137"/>
        <v>PAID OFF</v>
      </c>
      <c r="CO119" s="88" t="str">
        <f t="shared" si="137"/>
        <v>PAID OFF</v>
      </c>
      <c r="CP119" s="88" t="str">
        <f t="shared" si="137"/>
        <v>PAID OFF</v>
      </c>
      <c r="CQ119" s="88" t="str">
        <f t="shared" si="137"/>
        <v>PAID OFF</v>
      </c>
      <c r="CR119" s="88" t="str">
        <f t="shared" si="137"/>
        <v>PAID OFF</v>
      </c>
      <c r="CS119" s="88" t="str">
        <f t="shared" si="137"/>
        <v>PAID OFF</v>
      </c>
      <c r="CT119" s="88" t="str">
        <f t="shared" si="137"/>
        <v>PAID OFF</v>
      </c>
      <c r="CU119" s="88" t="str">
        <f t="shared" si="137"/>
        <v>PAID OFF</v>
      </c>
      <c r="CV119" s="88" t="str">
        <f t="shared" si="137"/>
        <v>PAID OFF</v>
      </c>
      <c r="CW119" s="88" t="str">
        <f t="shared" si="137"/>
        <v>PAID OFF</v>
      </c>
      <c r="CX119" s="88" t="str">
        <f t="shared" si="137"/>
        <v>PAID OFF</v>
      </c>
      <c r="CY119" s="88" t="str">
        <f t="shared" si="137"/>
        <v>PAID OFF</v>
      </c>
      <c r="CZ119" s="88" t="str">
        <f t="shared" si="137"/>
        <v>PAID OFF</v>
      </c>
      <c r="DA119" s="88" t="str">
        <f t="shared" si="137"/>
        <v>PAID OFF</v>
      </c>
      <c r="DB119" s="88" t="str">
        <f t="shared" si="137"/>
        <v>PAID OFF</v>
      </c>
      <c r="DC119" s="88" t="str">
        <f t="shared" si="137"/>
        <v>PAID OFF</v>
      </c>
      <c r="DD119" s="88" t="str">
        <f t="shared" si="137"/>
        <v>PAID OFF</v>
      </c>
      <c r="DE119" s="88" t="str">
        <f t="shared" si="137"/>
        <v>PAID OFF</v>
      </c>
      <c r="DF119" s="88" t="str">
        <f t="shared" si="137"/>
        <v>PAID OFF</v>
      </c>
      <c r="DG119" s="88" t="str">
        <f t="shared" si="137"/>
        <v>PAID OFF</v>
      </c>
      <c r="DH119" s="88" t="str">
        <f t="shared" si="137"/>
        <v>PAID OFF</v>
      </c>
      <c r="DI119" s="88" t="str">
        <f t="shared" si="137"/>
        <v>PAID OFF</v>
      </c>
      <c r="DJ119" s="88" t="str">
        <f t="shared" si="137"/>
        <v>PAID OFF</v>
      </c>
      <c r="DK119" s="88" t="str">
        <f t="shared" si="137"/>
        <v>PAID OFF</v>
      </c>
      <c r="DL119" s="88" t="str">
        <f t="shared" si="137"/>
        <v>PAID OFF</v>
      </c>
      <c r="DM119" s="88" t="str">
        <f t="shared" si="137"/>
        <v>PAID OFF</v>
      </c>
      <c r="DN119" s="88" t="str">
        <f t="shared" si="137"/>
        <v>PAID OFF</v>
      </c>
      <c r="DO119" s="88" t="str">
        <f t="shared" si="137"/>
        <v>PAID OFF</v>
      </c>
      <c r="DP119" s="88" t="str">
        <f t="shared" si="137"/>
        <v>PAID OFF</v>
      </c>
      <c r="DQ119" s="88" t="str">
        <f t="shared" si="137"/>
        <v>PAID OFF</v>
      </c>
      <c r="DR119" s="88" t="str">
        <f t="shared" si="137"/>
        <v>PAID OFF</v>
      </c>
      <c r="DS119" s="88" t="str">
        <f t="shared" si="137"/>
        <v>PAID OFF</v>
      </c>
      <c r="DT119" s="88" t="str">
        <f t="shared" si="137"/>
        <v>PAID OFF</v>
      </c>
      <c r="DU119" s="88" t="str">
        <f t="shared" si="137"/>
        <v>PAID OFF</v>
      </c>
      <c r="DV119" s="88" t="str">
        <f t="shared" si="137"/>
        <v>PAID OFF</v>
      </c>
      <c r="DW119" s="88" t="str">
        <f t="shared" si="137"/>
        <v>PAID OFF</v>
      </c>
      <c r="DX119" s="88" t="str">
        <f t="shared" si="137"/>
        <v>PAID OFF</v>
      </c>
      <c r="DY119" s="88" t="str">
        <f t="shared" si="137"/>
        <v>PAID OFF</v>
      </c>
      <c r="DZ119" s="88" t="str">
        <f t="shared" si="137"/>
        <v>PAID OFF</v>
      </c>
      <c r="EA119" s="88" t="str">
        <f t="shared" si="137"/>
        <v>PAID OFF</v>
      </c>
      <c r="EB119" s="88" t="str">
        <f t="shared" si="137"/>
        <v>PAID OFF</v>
      </c>
      <c r="EC119" s="88" t="str">
        <f t="shared" si="137"/>
        <v>PAID OFF</v>
      </c>
      <c r="ED119" s="88" t="str">
        <f t="shared" ref="ED119:EG119" si="138">IF(ED118&lt;=0,"PAID OFF","")</f>
        <v>PAID OFF</v>
      </c>
      <c r="EE119" s="88" t="str">
        <f t="shared" si="138"/>
        <v>PAID OFF</v>
      </c>
      <c r="EF119" s="88" t="str">
        <f t="shared" si="138"/>
        <v>PAID OFF</v>
      </c>
      <c r="EG119" s="88" t="str">
        <f t="shared" si="138"/>
        <v>PAID OFF</v>
      </c>
    </row>
    <row r="120" spans="1:137" x14ac:dyDescent="0.35">
      <c r="A120" s="71"/>
      <c r="B120" s="71"/>
      <c r="C120" s="71"/>
      <c r="D120" s="71"/>
      <c r="E120" s="84"/>
      <c r="F120" s="70">
        <f>IF(F119="PAID OFF",1,1)</f>
        <v>1</v>
      </c>
      <c r="G120" s="70">
        <f>IF(G119="PAID OFF","",F120+1)</f>
        <v>2</v>
      </c>
      <c r="H120" s="70">
        <f t="shared" ref="H120:BS120" si="139">IF(H119="PAID OFF","",G120+1)</f>
        <v>3</v>
      </c>
      <c r="I120" s="70">
        <f t="shared" si="139"/>
        <v>4</v>
      </c>
      <c r="J120" s="70">
        <f t="shared" si="139"/>
        <v>5</v>
      </c>
      <c r="K120" s="70">
        <f t="shared" si="139"/>
        <v>6</v>
      </c>
      <c r="L120" s="70">
        <f t="shared" si="139"/>
        <v>7</v>
      </c>
      <c r="M120" s="70">
        <f t="shared" si="139"/>
        <v>8</v>
      </c>
      <c r="N120" s="70">
        <f t="shared" si="139"/>
        <v>9</v>
      </c>
      <c r="O120" s="70">
        <f t="shared" si="139"/>
        <v>10</v>
      </c>
      <c r="P120" s="70">
        <f t="shared" si="139"/>
        <v>11</v>
      </c>
      <c r="Q120" s="70">
        <f t="shared" si="139"/>
        <v>12</v>
      </c>
      <c r="R120" s="70">
        <f t="shared" si="139"/>
        <v>13</v>
      </c>
      <c r="S120" s="70">
        <f t="shared" si="139"/>
        <v>14</v>
      </c>
      <c r="T120" s="70">
        <f t="shared" si="139"/>
        <v>15</v>
      </c>
      <c r="U120" s="70">
        <f t="shared" si="139"/>
        <v>16</v>
      </c>
      <c r="V120" s="70">
        <f t="shared" si="139"/>
        <v>17</v>
      </c>
      <c r="W120" s="70">
        <f t="shared" si="139"/>
        <v>18</v>
      </c>
      <c r="X120" s="70">
        <f t="shared" si="139"/>
        <v>19</v>
      </c>
      <c r="Y120" s="70">
        <f t="shared" si="139"/>
        <v>20</v>
      </c>
      <c r="Z120" s="70">
        <f t="shared" si="139"/>
        <v>21</v>
      </c>
      <c r="AA120" s="70">
        <f t="shared" si="139"/>
        <v>22</v>
      </c>
      <c r="AB120" s="70">
        <f t="shared" si="139"/>
        <v>23</v>
      </c>
      <c r="AC120" s="70">
        <f t="shared" si="139"/>
        <v>24</v>
      </c>
      <c r="AD120" s="70">
        <f t="shared" si="139"/>
        <v>25</v>
      </c>
      <c r="AE120" s="70">
        <f t="shared" si="139"/>
        <v>26</v>
      </c>
      <c r="AF120" s="70">
        <f t="shared" si="139"/>
        <v>27</v>
      </c>
      <c r="AG120" s="70">
        <f t="shared" si="139"/>
        <v>28</v>
      </c>
      <c r="AH120" s="70">
        <f t="shared" si="139"/>
        <v>29</v>
      </c>
      <c r="AI120" s="70">
        <f t="shared" si="139"/>
        <v>30</v>
      </c>
      <c r="AJ120" s="70">
        <f t="shared" si="139"/>
        <v>31</v>
      </c>
      <c r="AK120" s="70">
        <f t="shared" si="139"/>
        <v>32</v>
      </c>
      <c r="AL120" s="70">
        <f t="shared" si="139"/>
        <v>33</v>
      </c>
      <c r="AM120" s="70">
        <f t="shared" si="139"/>
        <v>34</v>
      </c>
      <c r="AN120" s="70">
        <f t="shared" si="139"/>
        <v>35</v>
      </c>
      <c r="AO120" s="70">
        <f t="shared" si="139"/>
        <v>36</v>
      </c>
      <c r="AP120" s="70">
        <f t="shared" si="139"/>
        <v>37</v>
      </c>
      <c r="AQ120" s="70">
        <f t="shared" si="139"/>
        <v>38</v>
      </c>
      <c r="AR120" s="70">
        <f t="shared" si="139"/>
        <v>39</v>
      </c>
      <c r="AS120" s="70">
        <f t="shared" si="139"/>
        <v>40</v>
      </c>
      <c r="AT120" s="70">
        <f t="shared" si="139"/>
        <v>41</v>
      </c>
      <c r="AU120" s="70">
        <f t="shared" si="139"/>
        <v>42</v>
      </c>
      <c r="AV120" s="70">
        <f t="shared" si="139"/>
        <v>43</v>
      </c>
      <c r="AW120" s="70">
        <f t="shared" si="139"/>
        <v>44</v>
      </c>
      <c r="AX120" s="70">
        <f t="shared" si="139"/>
        <v>45</v>
      </c>
      <c r="AY120" s="70">
        <f t="shared" si="139"/>
        <v>46</v>
      </c>
      <c r="AZ120" s="70">
        <f t="shared" si="139"/>
        <v>47</v>
      </c>
      <c r="BA120" s="70">
        <f t="shared" si="139"/>
        <v>48</v>
      </c>
      <c r="BB120" s="70">
        <f t="shared" si="139"/>
        <v>49</v>
      </c>
      <c r="BC120" s="70">
        <f t="shared" si="139"/>
        <v>50</v>
      </c>
      <c r="BD120" s="70">
        <f t="shared" si="139"/>
        <v>51</v>
      </c>
      <c r="BE120" s="70">
        <f t="shared" si="139"/>
        <v>52</v>
      </c>
      <c r="BF120" s="70">
        <f t="shared" si="139"/>
        <v>53</v>
      </c>
      <c r="BG120" s="70">
        <f t="shared" si="139"/>
        <v>54</v>
      </c>
      <c r="BH120" s="70">
        <f t="shared" si="139"/>
        <v>55</v>
      </c>
      <c r="BI120" s="70" t="str">
        <f t="shared" si="139"/>
        <v/>
      </c>
      <c r="BJ120" s="70" t="str">
        <f t="shared" si="139"/>
        <v/>
      </c>
      <c r="BK120" s="70" t="str">
        <f t="shared" si="139"/>
        <v/>
      </c>
      <c r="BL120" s="70" t="str">
        <f t="shared" si="139"/>
        <v/>
      </c>
      <c r="BM120" s="70" t="str">
        <f t="shared" si="139"/>
        <v/>
      </c>
      <c r="BN120" s="70" t="str">
        <f t="shared" si="139"/>
        <v/>
      </c>
      <c r="BO120" s="70" t="str">
        <f t="shared" si="139"/>
        <v/>
      </c>
      <c r="BP120" s="70" t="str">
        <f t="shared" si="139"/>
        <v/>
      </c>
      <c r="BQ120" s="70" t="str">
        <f t="shared" si="139"/>
        <v/>
      </c>
      <c r="BR120" s="70" t="str">
        <f t="shared" si="139"/>
        <v/>
      </c>
      <c r="BS120" s="70" t="str">
        <f t="shared" si="139"/>
        <v/>
      </c>
      <c r="BT120" s="70" t="str">
        <f t="shared" ref="BT120:EE120" si="140">IF(BT119="PAID OFF","",BS120+1)</f>
        <v/>
      </c>
      <c r="BU120" s="70" t="str">
        <f t="shared" si="140"/>
        <v/>
      </c>
      <c r="BV120" s="70" t="str">
        <f t="shared" si="140"/>
        <v/>
      </c>
      <c r="BW120" s="70" t="str">
        <f t="shared" si="140"/>
        <v/>
      </c>
      <c r="BX120" s="70" t="str">
        <f t="shared" si="140"/>
        <v/>
      </c>
      <c r="BY120" s="70" t="str">
        <f t="shared" si="140"/>
        <v/>
      </c>
      <c r="BZ120" s="70" t="str">
        <f t="shared" si="140"/>
        <v/>
      </c>
      <c r="CA120" s="70" t="str">
        <f t="shared" si="140"/>
        <v/>
      </c>
      <c r="CB120" s="70" t="str">
        <f t="shared" si="140"/>
        <v/>
      </c>
      <c r="CC120" s="70" t="str">
        <f t="shared" si="140"/>
        <v/>
      </c>
      <c r="CD120" s="70" t="str">
        <f t="shared" si="140"/>
        <v/>
      </c>
      <c r="CE120" s="70" t="str">
        <f t="shared" si="140"/>
        <v/>
      </c>
      <c r="CF120" s="70" t="str">
        <f t="shared" si="140"/>
        <v/>
      </c>
      <c r="CG120" s="70" t="str">
        <f t="shared" si="140"/>
        <v/>
      </c>
      <c r="CH120" s="70" t="str">
        <f t="shared" si="140"/>
        <v/>
      </c>
      <c r="CI120" s="70" t="str">
        <f t="shared" si="140"/>
        <v/>
      </c>
      <c r="CJ120" s="70" t="str">
        <f t="shared" si="140"/>
        <v/>
      </c>
      <c r="CK120" s="70" t="str">
        <f t="shared" si="140"/>
        <v/>
      </c>
      <c r="CL120" s="70" t="str">
        <f t="shared" si="140"/>
        <v/>
      </c>
      <c r="CM120" s="70" t="str">
        <f t="shared" si="140"/>
        <v/>
      </c>
      <c r="CN120" s="70" t="str">
        <f t="shared" si="140"/>
        <v/>
      </c>
      <c r="CO120" s="70" t="str">
        <f t="shared" si="140"/>
        <v/>
      </c>
      <c r="CP120" s="70" t="str">
        <f t="shared" si="140"/>
        <v/>
      </c>
      <c r="CQ120" s="70" t="str">
        <f t="shared" si="140"/>
        <v/>
      </c>
      <c r="CR120" s="70" t="str">
        <f t="shared" si="140"/>
        <v/>
      </c>
      <c r="CS120" s="70" t="str">
        <f t="shared" si="140"/>
        <v/>
      </c>
      <c r="CT120" s="70" t="str">
        <f t="shared" si="140"/>
        <v/>
      </c>
      <c r="CU120" s="70" t="str">
        <f t="shared" si="140"/>
        <v/>
      </c>
      <c r="CV120" s="70" t="str">
        <f t="shared" si="140"/>
        <v/>
      </c>
      <c r="CW120" s="70" t="str">
        <f t="shared" si="140"/>
        <v/>
      </c>
      <c r="CX120" s="70" t="str">
        <f t="shared" si="140"/>
        <v/>
      </c>
      <c r="CY120" s="70" t="str">
        <f t="shared" si="140"/>
        <v/>
      </c>
      <c r="CZ120" s="70" t="str">
        <f t="shared" si="140"/>
        <v/>
      </c>
      <c r="DA120" s="70" t="str">
        <f t="shared" si="140"/>
        <v/>
      </c>
      <c r="DB120" s="70" t="str">
        <f t="shared" si="140"/>
        <v/>
      </c>
      <c r="DC120" s="70" t="str">
        <f t="shared" si="140"/>
        <v/>
      </c>
      <c r="DD120" s="70" t="str">
        <f t="shared" si="140"/>
        <v/>
      </c>
      <c r="DE120" s="70" t="str">
        <f t="shared" si="140"/>
        <v/>
      </c>
      <c r="DF120" s="70" t="str">
        <f t="shared" si="140"/>
        <v/>
      </c>
      <c r="DG120" s="70" t="str">
        <f t="shared" si="140"/>
        <v/>
      </c>
      <c r="DH120" s="70" t="str">
        <f t="shared" si="140"/>
        <v/>
      </c>
      <c r="DI120" s="70" t="str">
        <f t="shared" si="140"/>
        <v/>
      </c>
      <c r="DJ120" s="70" t="str">
        <f t="shared" si="140"/>
        <v/>
      </c>
      <c r="DK120" s="70" t="str">
        <f t="shared" si="140"/>
        <v/>
      </c>
      <c r="DL120" s="70" t="str">
        <f t="shared" si="140"/>
        <v/>
      </c>
      <c r="DM120" s="70" t="str">
        <f t="shared" si="140"/>
        <v/>
      </c>
      <c r="DN120" s="70" t="str">
        <f t="shared" si="140"/>
        <v/>
      </c>
      <c r="DO120" s="70" t="str">
        <f t="shared" si="140"/>
        <v/>
      </c>
      <c r="DP120" s="70" t="str">
        <f t="shared" si="140"/>
        <v/>
      </c>
      <c r="DQ120" s="70" t="str">
        <f t="shared" si="140"/>
        <v/>
      </c>
      <c r="DR120" s="70" t="str">
        <f t="shared" si="140"/>
        <v/>
      </c>
      <c r="DS120" s="70" t="str">
        <f t="shared" si="140"/>
        <v/>
      </c>
      <c r="DT120" s="70" t="str">
        <f t="shared" si="140"/>
        <v/>
      </c>
      <c r="DU120" s="70" t="str">
        <f t="shared" si="140"/>
        <v/>
      </c>
      <c r="DV120" s="70" t="str">
        <f t="shared" si="140"/>
        <v/>
      </c>
      <c r="DW120" s="70" t="str">
        <f t="shared" si="140"/>
        <v/>
      </c>
      <c r="DX120" s="70" t="str">
        <f t="shared" si="140"/>
        <v/>
      </c>
      <c r="DY120" s="70" t="str">
        <f t="shared" si="140"/>
        <v/>
      </c>
      <c r="DZ120" s="70" t="str">
        <f t="shared" si="140"/>
        <v/>
      </c>
      <c r="EA120" s="70" t="str">
        <f t="shared" si="140"/>
        <v/>
      </c>
      <c r="EB120" s="70" t="str">
        <f t="shared" si="140"/>
        <v/>
      </c>
      <c r="EC120" s="70" t="str">
        <f t="shared" si="140"/>
        <v/>
      </c>
      <c r="ED120" s="70" t="str">
        <f t="shared" si="140"/>
        <v/>
      </c>
      <c r="EE120" s="70" t="str">
        <f t="shared" si="140"/>
        <v/>
      </c>
      <c r="EF120" s="70" t="str">
        <f t="shared" ref="EF120:EG120" si="141">IF(EF119="PAID OFF","",EE120+1)</f>
        <v/>
      </c>
      <c r="EG120" s="70" t="str">
        <f t="shared" si="141"/>
        <v/>
      </c>
    </row>
    <row r="121" spans="1:137" x14ac:dyDescent="0.35"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</row>
    <row r="122" spans="1:137" x14ac:dyDescent="0.35"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</row>
    <row r="123" spans="1:137" x14ac:dyDescent="0.35"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</row>
    <row r="124" spans="1:137" x14ac:dyDescent="0.35"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</row>
    <row r="125" spans="1:137" x14ac:dyDescent="0.35"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</row>
    <row r="126" spans="1:137" x14ac:dyDescent="0.35"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</row>
    <row r="127" spans="1:137" x14ac:dyDescent="0.35"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</row>
    <row r="128" spans="1:137" x14ac:dyDescent="0.35"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</row>
    <row r="129" spans="5:99" x14ac:dyDescent="0.35"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</row>
    <row r="130" spans="5:99" x14ac:dyDescent="0.35"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</row>
    <row r="131" spans="5:99" x14ac:dyDescent="0.35"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</row>
    <row r="132" spans="5:99" x14ac:dyDescent="0.35"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</row>
    <row r="133" spans="5:99" x14ac:dyDescent="0.35"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</row>
    <row r="134" spans="5:99" x14ac:dyDescent="0.35"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</row>
    <row r="135" spans="5:99" x14ac:dyDescent="0.35"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</row>
    <row r="136" spans="5:99" x14ac:dyDescent="0.35"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</row>
  </sheetData>
  <sheetProtection algorithmName="SHA-512" hashValue="WYuFxQKv6cEcjcwxfP49Jy6kuhgvHOdeHKHM1LjZ7GEegX41S+3ZV2cV/dMw3aLeSUmYmnX3jMdRnsoM2PKnnA==" saltValue="tRE82Y7PQTnq5I9viLR3DA==" spinCount="100000" sheet="1" objects="1" scenarios="1"/>
  <mergeCells count="3">
    <mergeCell ref="A2:A3"/>
    <mergeCell ref="D21:J35"/>
    <mergeCell ref="D48:G48"/>
  </mergeCells>
  <conditionalFormatting sqref="E71:EG71">
    <cfRule type="cellIs" dxfId="30" priority="7" operator="equal">
      <formula>"PAID OFF"</formula>
    </cfRule>
  </conditionalFormatting>
  <conditionalFormatting sqref="E79:EG79">
    <cfRule type="cellIs" dxfId="29" priority="6" operator="equal">
      <formula>"PAID OFF"</formula>
    </cfRule>
  </conditionalFormatting>
  <conditionalFormatting sqref="E87:EG87">
    <cfRule type="cellIs" dxfId="28" priority="5" operator="equal">
      <formula>"PAID OFF"</formula>
    </cfRule>
  </conditionalFormatting>
  <conditionalFormatting sqref="E95:EG95">
    <cfRule type="cellIs" dxfId="27" priority="4" operator="equal">
      <formula>"PAID OFF"</formula>
    </cfRule>
  </conditionalFormatting>
  <conditionalFormatting sqref="E103:EG103">
    <cfRule type="cellIs" dxfId="26" priority="3" operator="equal">
      <formula>"PAID OFF"</formula>
    </cfRule>
  </conditionalFormatting>
  <conditionalFormatting sqref="E111:EG111">
    <cfRule type="cellIs" dxfId="25" priority="2" operator="equal">
      <formula>"PAID OFF"</formula>
    </cfRule>
  </conditionalFormatting>
  <conditionalFormatting sqref="E119:EG119">
    <cfRule type="cellIs" dxfId="24" priority="1" operator="equal">
      <formula>"PAID OFF"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60877-5052-475B-8CE1-3C7FE87277BC}">
  <dimension ref="A1:O45"/>
  <sheetViews>
    <sheetView topLeftCell="A22" workbookViewId="0">
      <selection activeCell="B5" sqref="B5"/>
    </sheetView>
  </sheetViews>
  <sheetFormatPr defaultColWidth="8.81640625" defaultRowHeight="14.5" x14ac:dyDescent="0.35"/>
  <cols>
    <col min="1" max="1" width="25" customWidth="1"/>
    <col min="2" max="2" width="18.1796875" bestFit="1" customWidth="1"/>
    <col min="3" max="3" width="33.453125" bestFit="1" customWidth="1"/>
    <col min="4" max="4" width="23.453125" bestFit="1" customWidth="1"/>
    <col min="5" max="5" width="14.1796875" bestFit="1" customWidth="1"/>
    <col min="6" max="6" width="21.453125" customWidth="1"/>
    <col min="7" max="7" width="12.36328125" customWidth="1"/>
    <col min="8" max="8" width="3.453125" customWidth="1"/>
    <col min="9" max="9" width="21.6328125" customWidth="1"/>
    <col min="10" max="10" width="12.453125" customWidth="1"/>
    <col min="11" max="11" width="23.453125" bestFit="1" customWidth="1"/>
    <col min="12" max="12" width="18.1796875" bestFit="1" customWidth="1"/>
    <col min="13" max="13" width="14.1796875" bestFit="1" customWidth="1"/>
    <col min="14" max="14" width="12.81640625" customWidth="1"/>
    <col min="15" max="15" width="11.81640625" bestFit="1" customWidth="1"/>
    <col min="16" max="16" width="14.453125" customWidth="1"/>
    <col min="18" max="18" width="15.6328125" bestFit="1" customWidth="1"/>
    <col min="19" max="19" width="9.81640625" bestFit="1" customWidth="1"/>
    <col min="20" max="20" width="16.36328125" bestFit="1" customWidth="1"/>
    <col min="21" max="21" width="14.1796875" customWidth="1"/>
    <col min="22" max="22" width="9.81640625" bestFit="1" customWidth="1"/>
    <col min="23" max="23" width="11.453125" customWidth="1"/>
    <col min="24" max="24" width="11.81640625" bestFit="1" customWidth="1"/>
    <col min="25" max="25" width="12.1796875" customWidth="1"/>
    <col min="27" max="27" width="15.6328125" bestFit="1" customWidth="1"/>
    <col min="28" max="28" width="9.81640625" bestFit="1" customWidth="1"/>
    <col min="29" max="29" width="19.81640625" bestFit="1" customWidth="1"/>
    <col min="30" max="30" width="14.81640625" customWidth="1"/>
    <col min="31" max="31" width="9.81640625" bestFit="1" customWidth="1"/>
    <col min="32" max="32" width="12.36328125" customWidth="1"/>
  </cols>
  <sheetData>
    <row r="1" spans="1:14" ht="15" thickBot="1" x14ac:dyDescent="0.4"/>
    <row r="2" spans="1:14" ht="26" x14ac:dyDescent="0.6">
      <c r="A2" s="205" t="s">
        <v>48</v>
      </c>
      <c r="B2" s="206"/>
      <c r="C2" s="206"/>
      <c r="D2" s="206"/>
      <c r="E2" s="206"/>
      <c r="F2" s="207"/>
      <c r="G2" s="71"/>
      <c r="H2" s="71"/>
      <c r="I2" s="205" t="s">
        <v>49</v>
      </c>
      <c r="J2" s="206"/>
      <c r="K2" s="206"/>
      <c r="L2" s="206"/>
      <c r="M2" s="206"/>
      <c r="N2" s="207"/>
    </row>
    <row r="3" spans="1:14" ht="23.5" x14ac:dyDescent="0.55000000000000004">
      <c r="A3" s="211" t="s">
        <v>12</v>
      </c>
      <c r="B3" s="212"/>
      <c r="C3" s="16">
        <f ca="1">MAX('In depth results'!F3:F9)</f>
        <v>45334</v>
      </c>
      <c r="D3" s="17" t="s">
        <v>13</v>
      </c>
      <c r="E3" s="18">
        <f ca="1">(C3-'With extra repayments workings'!C1)/365</f>
        <v>5.3698630136986303</v>
      </c>
      <c r="F3" s="89" t="s">
        <v>14</v>
      </c>
      <c r="G3" s="90" t="s">
        <v>47</v>
      </c>
      <c r="H3" s="91"/>
      <c r="I3" s="211" t="s">
        <v>12</v>
      </c>
      <c r="J3" s="212"/>
      <c r="K3" s="19">
        <f>MAX('In depth results'!P3:P9)</f>
        <v>44681</v>
      </c>
      <c r="L3" s="20" t="s">
        <v>13</v>
      </c>
      <c r="M3" s="21">
        <f>(K3-'No extra repayments workings'!C1)/365</f>
        <v>3.580821917808219</v>
      </c>
      <c r="N3" s="92" t="s">
        <v>14</v>
      </c>
    </row>
    <row r="4" spans="1:14" ht="19" thickBot="1" x14ac:dyDescent="0.5">
      <c r="A4" s="209" t="s">
        <v>15</v>
      </c>
      <c r="B4" s="210"/>
      <c r="C4" s="22">
        <f>SUM('In depth results'!G3:G9)</f>
        <v>520.06092820235494</v>
      </c>
      <c r="D4" s="23" t="s">
        <v>16</v>
      </c>
      <c r="E4" s="24" t="s">
        <v>17</v>
      </c>
      <c r="F4" s="25">
        <f>'In depth results'!E10</f>
        <v>23645.060928202354</v>
      </c>
      <c r="G4" s="71"/>
      <c r="H4" s="71"/>
      <c r="I4" s="213" t="s">
        <v>15</v>
      </c>
      <c r="J4" s="214"/>
      <c r="K4" s="26">
        <f>SUM('In depth results'!Q3:Q9)</f>
        <v>1532.9999433541091</v>
      </c>
      <c r="L4" s="27" t="s">
        <v>16</v>
      </c>
      <c r="M4" s="28" t="s">
        <v>17</v>
      </c>
      <c r="N4" s="52">
        <f>'In depth results'!N10</f>
        <v>24657.999943354109</v>
      </c>
    </row>
    <row r="5" spans="1:14" ht="18.5" x14ac:dyDescent="0.45">
      <c r="A5" s="93" t="s">
        <v>18</v>
      </c>
      <c r="B5" s="94">
        <f ca="1">(C3-'With extra repayments workings'!C1)*'Enter loan data'!B7/(365)*12+SUM('With extra repayments workings'!C3:CU3)</f>
        <v>45106.849315068495</v>
      </c>
      <c r="C5" s="95" t="s">
        <v>19</v>
      </c>
      <c r="D5" s="96">
        <f ca="1">E3</f>
        <v>5.3698630136986303</v>
      </c>
      <c r="E5" s="95" t="s">
        <v>20</v>
      </c>
      <c r="F5" s="97">
        <f ca="1">B5/D5/12</f>
        <v>700</v>
      </c>
      <c r="G5" s="71"/>
      <c r="H5" s="71"/>
      <c r="I5" s="98"/>
      <c r="J5" s="99"/>
      <c r="K5" s="98"/>
      <c r="L5" s="98"/>
      <c r="M5" s="98"/>
      <c r="N5" s="98"/>
    </row>
    <row r="6" spans="1:14" ht="19" thickBot="1" x14ac:dyDescent="0.5">
      <c r="A6" s="100" t="s">
        <v>21</v>
      </c>
      <c r="B6" s="101">
        <f>'In depth results'!O10</f>
        <v>1012.9390151517555</v>
      </c>
      <c r="C6" s="102" t="s">
        <v>22</v>
      </c>
      <c r="D6" s="103">
        <f ca="1">M3-E3</f>
        <v>-1.7890410958904113</v>
      </c>
      <c r="E6" s="102" t="s">
        <v>20</v>
      </c>
      <c r="F6" s="104">
        <f ca="1">D6*12</f>
        <v>-21.468493150684935</v>
      </c>
      <c r="G6" s="71"/>
      <c r="H6" s="71"/>
      <c r="I6" s="105"/>
      <c r="J6" s="95"/>
      <c r="K6" s="106"/>
      <c r="L6" s="95"/>
      <c r="M6" s="107"/>
      <c r="N6" s="107"/>
    </row>
    <row r="7" spans="1:14" ht="18.5" x14ac:dyDescent="0.45">
      <c r="A7" s="108"/>
      <c r="B7" s="95"/>
      <c r="C7" s="95"/>
      <c r="D7" s="95"/>
      <c r="E7" s="95"/>
      <c r="F7" s="95"/>
      <c r="G7" s="71"/>
      <c r="H7" s="71"/>
      <c r="I7" s="98"/>
      <c r="J7" s="98"/>
      <c r="K7" s="109"/>
      <c r="L7" s="98"/>
      <c r="M7" s="98"/>
      <c r="N7" s="98"/>
    </row>
    <row r="8" spans="1:14" ht="18.5" x14ac:dyDescent="0.45">
      <c r="A8" s="95" t="s">
        <v>23</v>
      </c>
      <c r="B8" s="95" t="s">
        <v>24</v>
      </c>
      <c r="C8" s="110">
        <f ca="1">F5+'In depth results'!D10</f>
        <v>1280</v>
      </c>
      <c r="D8" s="208" t="s">
        <v>25</v>
      </c>
      <c r="E8" s="208"/>
      <c r="F8" s="208"/>
      <c r="G8" s="71"/>
      <c r="H8" s="71"/>
      <c r="I8" s="98"/>
      <c r="J8" s="98"/>
      <c r="K8" s="105"/>
      <c r="L8" s="98"/>
      <c r="M8" s="98"/>
      <c r="N8" s="98"/>
    </row>
    <row r="9" spans="1:14" ht="18.5" x14ac:dyDescent="0.45">
      <c r="A9" s="95" t="s">
        <v>26</v>
      </c>
      <c r="B9" s="111">
        <f ca="1">(C8*F6)+B6</f>
        <v>-26466.732217724963</v>
      </c>
      <c r="C9" s="95" t="s">
        <v>56</v>
      </c>
      <c r="D9" s="112">
        <f>K3</f>
        <v>44681</v>
      </c>
      <c r="E9" s="208" t="s">
        <v>51</v>
      </c>
      <c r="F9" s="208"/>
      <c r="G9" s="71"/>
      <c r="H9" s="71"/>
      <c r="I9" s="98"/>
      <c r="J9" s="98"/>
      <c r="K9" s="98"/>
      <c r="L9" s="98"/>
      <c r="M9" s="98"/>
      <c r="N9" s="98"/>
    </row>
    <row r="10" spans="1:14" x14ac:dyDescent="0.35">
      <c r="A10" s="70"/>
      <c r="B10" s="70"/>
      <c r="C10" s="70"/>
      <c r="D10" s="70"/>
      <c r="E10" s="70"/>
      <c r="F10" s="70"/>
      <c r="G10" s="71"/>
      <c r="H10" s="71"/>
      <c r="I10" s="71"/>
      <c r="J10" s="71"/>
      <c r="K10" s="71"/>
      <c r="L10" s="71"/>
      <c r="M10" s="71"/>
      <c r="N10" s="71"/>
    </row>
    <row r="11" spans="1:14" ht="15" thickBot="1" x14ac:dyDescent="0.4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ht="26" x14ac:dyDescent="0.6">
      <c r="A12" s="205" t="s">
        <v>48</v>
      </c>
      <c r="B12" s="206"/>
      <c r="C12" s="206"/>
      <c r="D12" s="206"/>
      <c r="E12" s="206"/>
      <c r="F12" s="207"/>
      <c r="G12" s="71"/>
      <c r="H12" s="71"/>
      <c r="I12" s="205" t="s">
        <v>50</v>
      </c>
      <c r="J12" s="206"/>
      <c r="K12" s="206"/>
      <c r="L12" s="206"/>
      <c r="M12" s="206"/>
      <c r="N12" s="207"/>
    </row>
    <row r="13" spans="1:14" ht="23.5" x14ac:dyDescent="0.55000000000000004">
      <c r="A13" s="211" t="s">
        <v>12</v>
      </c>
      <c r="B13" s="212"/>
      <c r="C13" s="16">
        <f ca="1">C3</f>
        <v>45334</v>
      </c>
      <c r="D13" s="17" t="s">
        <v>13</v>
      </c>
      <c r="E13" s="18">
        <f ca="1">E3</f>
        <v>5.3698630136986303</v>
      </c>
      <c r="F13" s="113" t="s">
        <v>14</v>
      </c>
      <c r="G13" s="90" t="s">
        <v>47</v>
      </c>
      <c r="H13" s="91"/>
      <c r="I13" s="211" t="s">
        <v>12</v>
      </c>
      <c r="J13" s="212"/>
      <c r="K13" s="19">
        <f>MAX('In depth results'!G15:G21)</f>
        <v>45077</v>
      </c>
      <c r="L13" s="20" t="s">
        <v>13</v>
      </c>
      <c r="M13" s="21">
        <f>(K13-'No avalanche workings'!C1)/365</f>
        <v>4.6657534246575345</v>
      </c>
      <c r="N13" s="92" t="s">
        <v>14</v>
      </c>
    </row>
    <row r="14" spans="1:14" ht="19" thickBot="1" x14ac:dyDescent="0.5">
      <c r="A14" s="209" t="s">
        <v>15</v>
      </c>
      <c r="B14" s="210"/>
      <c r="C14" s="22">
        <f>C4</f>
        <v>520.06092820235494</v>
      </c>
      <c r="D14" s="23" t="s">
        <v>16</v>
      </c>
      <c r="E14" s="24" t="s">
        <v>17</v>
      </c>
      <c r="F14" s="25">
        <f>F4</f>
        <v>23645.060928202354</v>
      </c>
      <c r="G14" s="71"/>
      <c r="H14" s="71"/>
      <c r="I14" s="213" t="s">
        <v>15</v>
      </c>
      <c r="J14" s="214"/>
      <c r="K14" s="26">
        <f>'In depth results'!H22</f>
        <v>1636.7264538648551</v>
      </c>
      <c r="L14" s="27" t="s">
        <v>16</v>
      </c>
      <c r="M14" s="28" t="s">
        <v>17</v>
      </c>
      <c r="N14" s="52">
        <f>'In depth results'!E22</f>
        <v>24761.726453864856</v>
      </c>
    </row>
    <row r="15" spans="1:14" ht="18.5" x14ac:dyDescent="0.45">
      <c r="A15" s="93" t="s">
        <v>18</v>
      </c>
      <c r="B15" s="94">
        <f ca="1">B5</f>
        <v>45106.849315068495</v>
      </c>
      <c r="C15" s="95" t="s">
        <v>19</v>
      </c>
      <c r="D15" s="96">
        <f ca="1">D5</f>
        <v>5.3698630136986303</v>
      </c>
      <c r="E15" s="95" t="s">
        <v>20</v>
      </c>
      <c r="F15" s="97">
        <f ca="1">F5</f>
        <v>700</v>
      </c>
      <c r="G15" s="71"/>
      <c r="H15" s="71"/>
      <c r="I15" s="71"/>
      <c r="J15" s="71"/>
      <c r="K15" s="71"/>
      <c r="L15" s="71"/>
      <c r="M15" s="71"/>
      <c r="N15" s="71"/>
    </row>
    <row r="16" spans="1:14" ht="19" thickBot="1" x14ac:dyDescent="0.5">
      <c r="A16" s="100" t="s">
        <v>21</v>
      </c>
      <c r="B16" s="101">
        <f>'In depth results'!F22</f>
        <v>1116.6655256625008</v>
      </c>
      <c r="C16" s="102" t="s">
        <v>22</v>
      </c>
      <c r="D16" s="103">
        <f ca="1">M13-E13</f>
        <v>-0.70410958904109577</v>
      </c>
      <c r="E16" s="102" t="s">
        <v>20</v>
      </c>
      <c r="F16" s="104">
        <f ca="1">D16*12</f>
        <v>-8.4493150684931493</v>
      </c>
      <c r="G16" s="71"/>
      <c r="H16" s="71"/>
      <c r="I16" s="71"/>
      <c r="J16" s="71"/>
      <c r="K16" s="71"/>
      <c r="L16" s="71"/>
      <c r="M16" s="71"/>
      <c r="N16" s="71"/>
    </row>
    <row r="17" spans="1:15" ht="18.5" x14ac:dyDescent="0.45">
      <c r="A17" s="108"/>
      <c r="B17" s="95"/>
      <c r="C17" s="95"/>
      <c r="D17" s="95"/>
      <c r="E17" s="95"/>
      <c r="F17" s="95"/>
      <c r="G17" s="71"/>
      <c r="H17" s="71"/>
      <c r="I17" s="71"/>
      <c r="J17" s="71"/>
      <c r="K17" s="71"/>
      <c r="L17" s="71"/>
      <c r="M17" s="71"/>
      <c r="N17" s="71"/>
    </row>
    <row r="18" spans="1:15" ht="26" x14ac:dyDescent="0.6">
      <c r="A18" s="95" t="s">
        <v>23</v>
      </c>
      <c r="B18" s="95" t="s">
        <v>24</v>
      </c>
      <c r="C18" s="110">
        <f ca="1">C8</f>
        <v>1280</v>
      </c>
      <c r="D18" s="208" t="s">
        <v>25</v>
      </c>
      <c r="E18" s="208"/>
      <c r="F18" s="208"/>
      <c r="G18" s="71"/>
      <c r="H18" s="71"/>
      <c r="I18" s="71"/>
      <c r="J18" s="71"/>
      <c r="K18" s="71"/>
      <c r="L18" s="71"/>
      <c r="M18" s="71"/>
      <c r="N18" s="71"/>
      <c r="O18" s="50"/>
    </row>
    <row r="19" spans="1:15" ht="18.5" x14ac:dyDescent="0.45">
      <c r="A19" s="95" t="s">
        <v>26</v>
      </c>
      <c r="B19" s="111">
        <f ca="1">(C18*F16)+B16</f>
        <v>-9698.4577620087293</v>
      </c>
      <c r="C19" s="95" t="s">
        <v>56</v>
      </c>
      <c r="D19" s="112">
        <f>K13</f>
        <v>45077</v>
      </c>
      <c r="E19" s="208" t="s">
        <v>27</v>
      </c>
      <c r="F19" s="208"/>
      <c r="G19" s="71"/>
      <c r="H19" s="71"/>
      <c r="I19" s="71"/>
      <c r="J19" s="71"/>
      <c r="K19" s="71"/>
      <c r="L19" s="71"/>
      <c r="M19" s="71"/>
      <c r="N19" s="71"/>
    </row>
    <row r="20" spans="1:15" ht="15.5" x14ac:dyDescent="0.35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51"/>
    </row>
    <row r="21" spans="1:15" ht="19" thickBot="1" x14ac:dyDescent="0.5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30"/>
    </row>
    <row r="22" spans="1:15" ht="26" x14ac:dyDescent="0.6">
      <c r="A22" s="216" t="s">
        <v>49</v>
      </c>
      <c r="B22" s="217"/>
      <c r="C22" s="217"/>
      <c r="D22" s="217"/>
      <c r="E22" s="217"/>
      <c r="F22" s="218"/>
      <c r="G22" s="114"/>
      <c r="H22" s="71"/>
      <c r="I22" s="205" t="s">
        <v>50</v>
      </c>
      <c r="J22" s="206"/>
      <c r="K22" s="206"/>
      <c r="L22" s="206"/>
      <c r="M22" s="206"/>
      <c r="N22" s="207"/>
      <c r="O22" s="29"/>
    </row>
    <row r="23" spans="1:15" ht="23.5" x14ac:dyDescent="0.55000000000000004">
      <c r="A23" s="211" t="s">
        <v>12</v>
      </c>
      <c r="B23" s="212"/>
      <c r="C23" s="19">
        <f>K3</f>
        <v>44681</v>
      </c>
      <c r="D23" s="20" t="s">
        <v>13</v>
      </c>
      <c r="E23" s="21">
        <f>M3</f>
        <v>3.580821917808219</v>
      </c>
      <c r="F23" s="92" t="s">
        <v>14</v>
      </c>
      <c r="G23" s="215" t="s">
        <v>47</v>
      </c>
      <c r="H23" s="215"/>
      <c r="I23" s="211" t="s">
        <v>12</v>
      </c>
      <c r="J23" s="212"/>
      <c r="K23" s="19">
        <f>MAX('In depth results'!P15:P21)</f>
        <v>45077</v>
      </c>
      <c r="L23" s="20" t="s">
        <v>13</v>
      </c>
      <c r="M23" s="21">
        <f>(K23-'No avalanche workings'!C1)/365</f>
        <v>4.6657534246575345</v>
      </c>
      <c r="N23" s="92" t="s">
        <v>14</v>
      </c>
      <c r="O23" s="30"/>
    </row>
    <row r="24" spans="1:15" ht="19" thickBot="1" x14ac:dyDescent="0.5">
      <c r="A24" s="209" t="s">
        <v>15</v>
      </c>
      <c r="B24" s="210"/>
      <c r="C24" s="22">
        <f>K4</f>
        <v>1532.9999433541091</v>
      </c>
      <c r="D24" s="54" t="s">
        <v>16</v>
      </c>
      <c r="E24" s="53" t="s">
        <v>17</v>
      </c>
      <c r="F24" s="25">
        <f>N4</f>
        <v>24657.999943354109</v>
      </c>
      <c r="G24" s="115"/>
      <c r="H24" s="71"/>
      <c r="I24" s="213" t="s">
        <v>15</v>
      </c>
      <c r="J24" s="214"/>
      <c r="K24" s="26">
        <f>'In depth results'!Q22</f>
        <v>1636.7264538648551</v>
      </c>
      <c r="L24" s="27" t="s">
        <v>16</v>
      </c>
      <c r="M24" s="28" t="s">
        <v>17</v>
      </c>
      <c r="N24" s="52">
        <f>'In depth results'!N22</f>
        <v>24761.726453864856</v>
      </c>
      <c r="O24" s="30"/>
    </row>
    <row r="25" spans="1:15" ht="19" thickBot="1" x14ac:dyDescent="0.5">
      <c r="A25" s="100" t="s">
        <v>21</v>
      </c>
      <c r="B25" s="101">
        <f>'In depth results'!O22</f>
        <v>103.72651051074536</v>
      </c>
      <c r="C25" s="102" t="s">
        <v>22</v>
      </c>
      <c r="D25" s="103">
        <f>M23-E23</f>
        <v>1.0849315068493155</v>
      </c>
      <c r="E25" s="102" t="s">
        <v>20</v>
      </c>
      <c r="F25" s="104">
        <f>D25*12</f>
        <v>13.019178082191786</v>
      </c>
      <c r="G25" s="71"/>
      <c r="H25" s="71"/>
      <c r="I25" s="98"/>
      <c r="J25" s="99"/>
      <c r="K25" s="98"/>
      <c r="L25" s="98"/>
      <c r="M25" s="98"/>
      <c r="N25" s="98"/>
      <c r="O25" s="30"/>
    </row>
    <row r="26" spans="1:15" ht="18.5" x14ac:dyDescent="0.45">
      <c r="A26" s="71"/>
      <c r="B26" s="71"/>
      <c r="C26" s="71"/>
      <c r="D26" s="71"/>
      <c r="E26" s="71"/>
      <c r="F26" s="71"/>
      <c r="G26" s="71"/>
      <c r="H26" s="71"/>
      <c r="I26" s="105"/>
      <c r="J26" s="95"/>
      <c r="K26" s="106"/>
      <c r="L26" s="95"/>
      <c r="M26" s="107"/>
      <c r="N26" s="107"/>
    </row>
    <row r="27" spans="1:15" ht="18.5" x14ac:dyDescent="0.45">
      <c r="A27" s="95" t="s">
        <v>23</v>
      </c>
      <c r="B27" s="95" t="s">
        <v>24</v>
      </c>
      <c r="C27" s="110">
        <f>'In depth results'!D10</f>
        <v>580</v>
      </c>
      <c r="D27" s="208" t="s">
        <v>25</v>
      </c>
      <c r="E27" s="208"/>
      <c r="F27" s="208"/>
      <c r="G27" s="95"/>
      <c r="H27" s="71"/>
      <c r="I27" s="98"/>
      <c r="J27" s="98"/>
      <c r="K27" s="109"/>
      <c r="L27" s="98"/>
      <c r="M27" s="98"/>
      <c r="N27" s="98"/>
    </row>
    <row r="28" spans="1:15" ht="26" x14ac:dyDescent="0.6">
      <c r="A28" s="95" t="s">
        <v>26</v>
      </c>
      <c r="B28" s="111">
        <f>(C27*F25)+B25</f>
        <v>7654.849798181981</v>
      </c>
      <c r="C28" s="95" t="s">
        <v>56</v>
      </c>
      <c r="D28" s="112">
        <f>K23</f>
        <v>45077</v>
      </c>
      <c r="E28" s="208" t="str">
        <f>E19</f>
        <v>than if paying the minimum.</v>
      </c>
      <c r="F28" s="208"/>
      <c r="G28" s="71"/>
      <c r="H28" s="71"/>
      <c r="I28" s="98"/>
      <c r="J28" s="98"/>
      <c r="K28" s="105"/>
      <c r="L28" s="98"/>
      <c r="M28" s="98"/>
      <c r="N28" s="98"/>
      <c r="O28" s="50"/>
    </row>
    <row r="29" spans="1:15" ht="18.5" x14ac:dyDescent="0.45">
      <c r="A29" s="29"/>
      <c r="B29" s="48"/>
      <c r="C29" s="29"/>
      <c r="D29" s="49"/>
      <c r="E29" s="29"/>
      <c r="F29" s="29"/>
      <c r="I29" s="30"/>
      <c r="J29" s="30"/>
      <c r="K29" s="30"/>
      <c r="L29" s="30"/>
      <c r="M29" s="30"/>
      <c r="N29" s="30"/>
    </row>
    <row r="30" spans="1:15" ht="15.5" x14ac:dyDescent="0.35">
      <c r="O30" s="51"/>
    </row>
    <row r="38" spans="15:15" ht="26" x14ac:dyDescent="0.6">
      <c r="O38" s="50"/>
    </row>
    <row r="40" spans="15:15" ht="15.5" x14ac:dyDescent="0.35">
      <c r="O40" s="51"/>
    </row>
    <row r="41" spans="15:15" ht="18.5" x14ac:dyDescent="0.45">
      <c r="O41" s="30"/>
    </row>
    <row r="42" spans="15:15" ht="18.5" x14ac:dyDescent="0.45">
      <c r="O42" s="29"/>
    </row>
    <row r="43" spans="15:15" ht="18.5" x14ac:dyDescent="0.45">
      <c r="O43" s="30"/>
    </row>
    <row r="44" spans="15:15" ht="18.5" x14ac:dyDescent="0.45">
      <c r="O44" s="30"/>
    </row>
    <row r="45" spans="15:15" ht="18.5" x14ac:dyDescent="0.45">
      <c r="O45" s="30"/>
    </row>
  </sheetData>
  <sheetProtection algorithmName="SHA-512" hashValue="UAuX/dpr9qOugnikYw4sfFh3QVxCYS1YRHBnWLghVuT3qwmFAjH2IMu5CN6l1aFRj3vSEX+NM3w1awGZ/k7Rmg==" saltValue="Jh0rJf4ODEG9vwjuCPT2Fw==" spinCount="100000" sheet="1" objects="1" scenarios="1"/>
  <mergeCells count="25">
    <mergeCell ref="E28:F28"/>
    <mergeCell ref="I12:N12"/>
    <mergeCell ref="G23:H23"/>
    <mergeCell ref="I22:N22"/>
    <mergeCell ref="I23:J23"/>
    <mergeCell ref="I24:J24"/>
    <mergeCell ref="D27:F27"/>
    <mergeCell ref="A22:F22"/>
    <mergeCell ref="A23:B23"/>
    <mergeCell ref="A24:B24"/>
    <mergeCell ref="D18:F18"/>
    <mergeCell ref="E19:F19"/>
    <mergeCell ref="A14:B14"/>
    <mergeCell ref="A13:B13"/>
    <mergeCell ref="I14:J14"/>
    <mergeCell ref="I13:J13"/>
    <mergeCell ref="I2:N2"/>
    <mergeCell ref="A12:F12"/>
    <mergeCell ref="A2:F2"/>
    <mergeCell ref="E9:F9"/>
    <mergeCell ref="D8:F8"/>
    <mergeCell ref="A4:B4"/>
    <mergeCell ref="A3:B3"/>
    <mergeCell ref="I4:J4"/>
    <mergeCell ref="I3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32D79-5CD0-45D0-996E-8D1B741AF541}">
  <dimension ref="A1:Q22"/>
  <sheetViews>
    <sheetView workbookViewId="0">
      <selection activeCell="H12" sqref="H12"/>
    </sheetView>
  </sheetViews>
  <sheetFormatPr defaultColWidth="8.81640625" defaultRowHeight="14.5" x14ac:dyDescent="0.35"/>
  <cols>
    <col min="1" max="1" width="23.453125" customWidth="1"/>
    <col min="2" max="2" width="12.36328125" bestFit="1" customWidth="1"/>
    <col min="3" max="3" width="16.36328125" bestFit="1" customWidth="1"/>
    <col min="4" max="4" width="20.453125" customWidth="1"/>
    <col min="5" max="5" width="12.453125" customWidth="1"/>
    <col min="6" max="6" width="11.81640625" bestFit="1" customWidth="1"/>
    <col min="7" max="7" width="14.1796875" customWidth="1"/>
    <col min="9" max="9" width="18.36328125" customWidth="1"/>
    <col min="10" max="10" width="24.36328125" customWidth="1"/>
    <col min="11" max="11" width="12.1796875" customWidth="1"/>
    <col min="12" max="12" width="16.36328125" bestFit="1" customWidth="1"/>
    <col min="13" max="13" width="19.453125" customWidth="1"/>
    <col min="14" max="14" width="12.453125" customWidth="1"/>
    <col min="15" max="15" width="15.81640625" customWidth="1"/>
    <col min="16" max="16" width="12.81640625" customWidth="1"/>
    <col min="17" max="17" width="13.1796875" customWidth="1"/>
  </cols>
  <sheetData>
    <row r="1" spans="1:17" x14ac:dyDescent="0.35">
      <c r="A1" s="204" t="s">
        <v>52</v>
      </c>
      <c r="B1" s="204"/>
      <c r="C1" s="204"/>
      <c r="D1" s="204"/>
      <c r="E1" s="204"/>
      <c r="F1" s="204"/>
      <c r="G1" s="204"/>
      <c r="J1" s="204" t="s">
        <v>55</v>
      </c>
      <c r="K1" s="204"/>
      <c r="L1" s="204"/>
      <c r="M1" s="204"/>
      <c r="N1" s="204"/>
      <c r="O1" s="204"/>
      <c r="P1" s="204"/>
      <c r="Q1" s="204"/>
    </row>
    <row r="2" spans="1:17" ht="31" x14ac:dyDescent="0.35">
      <c r="A2" s="1" t="s">
        <v>3</v>
      </c>
      <c r="B2" s="2" t="s">
        <v>4</v>
      </c>
      <c r="C2" s="2" t="s">
        <v>5</v>
      </c>
      <c r="D2" s="3" t="s">
        <v>6</v>
      </c>
      <c r="E2" s="58" t="s">
        <v>7</v>
      </c>
      <c r="F2" s="2" t="s">
        <v>8</v>
      </c>
      <c r="G2" s="3" t="s">
        <v>9</v>
      </c>
      <c r="J2" s="7" t="s">
        <v>3</v>
      </c>
      <c r="K2" s="2" t="s">
        <v>4</v>
      </c>
      <c r="L2" s="2" t="s">
        <v>5</v>
      </c>
      <c r="M2" s="6" t="s">
        <v>6</v>
      </c>
      <c r="N2" s="4" t="s">
        <v>7</v>
      </c>
      <c r="O2" s="5" t="s">
        <v>10</v>
      </c>
      <c r="P2" s="5" t="s">
        <v>8</v>
      </c>
      <c r="Q2" s="6" t="s">
        <v>9</v>
      </c>
    </row>
    <row r="3" spans="1:17" ht="15.5" x14ac:dyDescent="0.35">
      <c r="A3" s="116" t="str">
        <f>VLOOKUP(1,Order,2,FALSE)</f>
        <v>Car</v>
      </c>
      <c r="B3" s="117">
        <f>VLOOKUP(1,Order,3,FALSE)</f>
        <v>6625</v>
      </c>
      <c r="C3" s="118">
        <f>VLOOKUP(1,Order,4,FALSE)</f>
        <v>0.08</v>
      </c>
      <c r="D3" s="119">
        <f>VLOOKUP(1,Order,5,FALSE)</f>
        <v>250</v>
      </c>
      <c r="E3" s="120">
        <f t="shared" ref="E3:E9" si="0">B3+G3</f>
        <v>6806.9710377361425</v>
      </c>
      <c r="F3" s="121">
        <f ca="1">IF(B3=0,TODAY(),EOMONTH('With extra repayments workings'!$C$1,MAX('With extra repayments workings'!C14:CU14)))</f>
        <v>43616</v>
      </c>
      <c r="G3" s="61">
        <f>SUM('With extra repayments workings'!C8:CU8)</f>
        <v>181.97103773614242</v>
      </c>
      <c r="H3" s="71"/>
      <c r="I3" s="71"/>
      <c r="J3" s="116" t="str">
        <f t="shared" ref="J3:M9" si="1">A3</f>
        <v>Car</v>
      </c>
      <c r="K3" s="122">
        <f t="shared" si="1"/>
        <v>6625</v>
      </c>
      <c r="L3" s="123">
        <f t="shared" si="1"/>
        <v>0.08</v>
      </c>
      <c r="M3" s="72">
        <f t="shared" si="1"/>
        <v>250</v>
      </c>
      <c r="N3" s="124">
        <f t="shared" ref="N3:N9" si="2">K3+Q3</f>
        <v>7314.2108975053716</v>
      </c>
      <c r="O3" s="124">
        <f t="shared" ref="O3:O9" si="3">N3-E3</f>
        <v>507.23985976922904</v>
      </c>
      <c r="P3" s="60">
        <f>EOMONTH('No extra repayments workings'!$C$1,MAX('No extra repayments workings'!C12:CU12))</f>
        <v>44286</v>
      </c>
      <c r="Q3" s="62">
        <f>SUM('No extra repayments workings'!C6:CU6)</f>
        <v>689.21089750537169</v>
      </c>
    </row>
    <row r="4" spans="1:17" ht="15.5" x14ac:dyDescent="0.35">
      <c r="A4" s="125" t="str">
        <f>VLOOKUP(2,Order,2,FALSE)</f>
        <v>Westpac credit card</v>
      </c>
      <c r="B4" s="126">
        <f>VLOOKUP(2,Order,3,FALSE)</f>
        <v>8000</v>
      </c>
      <c r="C4" s="127">
        <f>VLOOKUP(2,Order,4,FALSE)</f>
        <v>0.05</v>
      </c>
      <c r="D4" s="128">
        <f>VLOOKUP(2,Order,5,FALSE)</f>
        <v>160</v>
      </c>
      <c r="E4" s="59">
        <f t="shared" si="0"/>
        <v>8338.0898904662117</v>
      </c>
      <c r="F4" s="60">
        <f ca="1">IF(B4=0,TODAY(),EOMONTH('With extra repayments workings'!$C$1,MAX('With extra repayments workings'!C24:CU24)))</f>
        <v>43799</v>
      </c>
      <c r="G4" s="62">
        <f>SUM('With extra repayments workings'!C18:CU18)</f>
        <v>338.08989046621252</v>
      </c>
      <c r="H4" s="71"/>
      <c r="I4" s="71"/>
      <c r="J4" s="125" t="str">
        <f t="shared" si="1"/>
        <v>Westpac credit card</v>
      </c>
      <c r="K4" s="129">
        <f t="shared" si="1"/>
        <v>8000</v>
      </c>
      <c r="L4" s="130">
        <f t="shared" si="1"/>
        <v>0.05</v>
      </c>
      <c r="M4" s="74">
        <f t="shared" si="1"/>
        <v>160</v>
      </c>
      <c r="N4" s="124">
        <f t="shared" si="2"/>
        <v>8843.7890458487382</v>
      </c>
      <c r="O4" s="124">
        <f t="shared" si="3"/>
        <v>505.69915538252644</v>
      </c>
      <c r="P4" s="60">
        <f>EOMONTH('No extra repayments workings'!$C$1,MAX('No extra repayments workings'!C22:CU22))</f>
        <v>44592</v>
      </c>
      <c r="Q4" s="62">
        <f>SUM('No extra repayments workings'!C16:CU16)</f>
        <v>843.78904584873737</v>
      </c>
    </row>
    <row r="5" spans="1:17" ht="15.5" x14ac:dyDescent="0.35">
      <c r="A5" s="125" t="str">
        <f>VLOOKUP(3,Order,2,FALSE)</f>
        <v/>
      </c>
      <c r="B5" s="126">
        <f>VLOOKUP(3,Order,3,FALSE)</f>
        <v>0</v>
      </c>
      <c r="C5" s="127">
        <f>VLOOKUP(3,Order,4,FALSE)</f>
        <v>0</v>
      </c>
      <c r="D5" s="128">
        <f>VLOOKUP(3,Order,5,FALSE)</f>
        <v>0</v>
      </c>
      <c r="E5" s="59">
        <f t="shared" si="0"/>
        <v>0</v>
      </c>
      <c r="F5" s="60">
        <f ca="1">IF(B5=0,TODAY(),EOMONTH('With extra repayments workings'!$C$1,MAX('With extra repayments workings'!C34:CU34)))</f>
        <v>45334</v>
      </c>
      <c r="G5" s="62">
        <f>SUM('With extra repayments workings'!C28:CU28)</f>
        <v>0</v>
      </c>
      <c r="H5" s="71"/>
      <c r="I5" s="71"/>
      <c r="J5" s="125" t="str">
        <f t="shared" si="1"/>
        <v/>
      </c>
      <c r="K5" s="129">
        <f t="shared" si="1"/>
        <v>0</v>
      </c>
      <c r="L5" s="130">
        <f t="shared" si="1"/>
        <v>0</v>
      </c>
      <c r="M5" s="74">
        <f t="shared" si="1"/>
        <v>0</v>
      </c>
      <c r="N5" s="124">
        <f t="shared" si="2"/>
        <v>0</v>
      </c>
      <c r="O5" s="124">
        <f t="shared" si="3"/>
        <v>0</v>
      </c>
      <c r="P5" s="60">
        <f>EOMONTH('No extra repayments workings'!$C$1,MAX('No extra repayments workings'!C32:CU32))</f>
        <v>43434</v>
      </c>
      <c r="Q5" s="62">
        <f>SUM('No extra repayments workings'!C26:CU26)</f>
        <v>0</v>
      </c>
    </row>
    <row r="6" spans="1:17" ht="15.5" x14ac:dyDescent="0.35">
      <c r="A6" s="125" t="str">
        <f>VLOOKUP(4,Order,2,FALSE)</f>
        <v/>
      </c>
      <c r="B6" s="126">
        <f>VLOOKUP(4,Order,3,FALSE)</f>
        <v>0</v>
      </c>
      <c r="C6" s="127">
        <f>VLOOKUP(4,Order,4,FALSE)</f>
        <v>0</v>
      </c>
      <c r="D6" s="128">
        <f>VLOOKUP(4,Order,5,FALSE)</f>
        <v>0</v>
      </c>
      <c r="E6" s="59">
        <f t="shared" si="0"/>
        <v>0</v>
      </c>
      <c r="F6" s="60">
        <f ca="1">IF(B6=0,TODAY(),EOMONTH('With extra repayments workings'!$C$1,MAX('With extra repayments workings'!C44:CU44)))</f>
        <v>45334</v>
      </c>
      <c r="G6" s="62">
        <f>SUM('With extra repayments workings'!C38:CU38)</f>
        <v>0</v>
      </c>
      <c r="H6" s="71"/>
      <c r="I6" s="71"/>
      <c r="J6" s="125" t="str">
        <f t="shared" si="1"/>
        <v/>
      </c>
      <c r="K6" s="129">
        <f t="shared" si="1"/>
        <v>0</v>
      </c>
      <c r="L6" s="130">
        <f t="shared" si="1"/>
        <v>0</v>
      </c>
      <c r="M6" s="74">
        <f t="shared" si="1"/>
        <v>0</v>
      </c>
      <c r="N6" s="124">
        <f t="shared" si="2"/>
        <v>0</v>
      </c>
      <c r="O6" s="124">
        <f t="shared" si="3"/>
        <v>0</v>
      </c>
      <c r="P6" s="60">
        <f>EOMONTH('No extra repayments workings'!$C$1,MAX('No extra repayments workings'!C42:CU42))</f>
        <v>43434</v>
      </c>
      <c r="Q6" s="62">
        <f>SUM('No extra repayments workings'!C36:CU36)</f>
        <v>0</v>
      </c>
    </row>
    <row r="7" spans="1:17" ht="15.5" x14ac:dyDescent="0.35">
      <c r="A7" s="125" t="str">
        <f>VLOOKUP(5,Order,2,FALSE)</f>
        <v/>
      </c>
      <c r="B7" s="126">
        <f>VLOOKUP(5,Order,3,FALSE)</f>
        <v>0</v>
      </c>
      <c r="C7" s="127">
        <f>VLOOKUP(5,Order,4,FALSE)</f>
        <v>0</v>
      </c>
      <c r="D7" s="128">
        <f>VLOOKUP(5,Order,5,FALSE)</f>
        <v>0</v>
      </c>
      <c r="E7" s="59">
        <f t="shared" si="0"/>
        <v>0</v>
      </c>
      <c r="F7" s="60">
        <f ca="1">IF(B7=0,TODAY(),EOMONTH('With extra repayments workings'!$C$1,MAX('With extra repayments workings'!C54:CU54)))</f>
        <v>45334</v>
      </c>
      <c r="G7" s="62">
        <f>SUM('With extra repayments workings'!C48:CU48)</f>
        <v>0</v>
      </c>
      <c r="H7" s="71"/>
      <c r="I7" s="71"/>
      <c r="J7" s="125" t="str">
        <f t="shared" si="1"/>
        <v/>
      </c>
      <c r="K7" s="129">
        <f t="shared" si="1"/>
        <v>0</v>
      </c>
      <c r="L7" s="130">
        <f t="shared" si="1"/>
        <v>0</v>
      </c>
      <c r="M7" s="74">
        <f t="shared" si="1"/>
        <v>0</v>
      </c>
      <c r="N7" s="124">
        <f t="shared" si="2"/>
        <v>0</v>
      </c>
      <c r="O7" s="124">
        <f t="shared" si="3"/>
        <v>0</v>
      </c>
      <c r="P7" s="60">
        <f>EOMONTH('No extra repayments workings'!$C$1,MAX('No extra repayments workings'!C52:CU52))</f>
        <v>43434</v>
      </c>
      <c r="Q7" s="62">
        <f>SUM('No extra repayments workings'!C46:CU46)</f>
        <v>0</v>
      </c>
    </row>
    <row r="8" spans="1:17" ht="15.5" x14ac:dyDescent="0.35">
      <c r="A8" s="125" t="str">
        <f>VLOOKUP(6,Order,2,FALSE)</f>
        <v/>
      </c>
      <c r="B8" s="126">
        <f>VLOOKUP(6,Order,3,FALSE)</f>
        <v>0</v>
      </c>
      <c r="C8" s="127">
        <f>VLOOKUP(6,Order,4,FALSE)</f>
        <v>0</v>
      </c>
      <c r="D8" s="128">
        <f>VLOOKUP(6,Order,5,FALSE)</f>
        <v>0</v>
      </c>
      <c r="E8" s="59">
        <f t="shared" si="0"/>
        <v>0</v>
      </c>
      <c r="F8" s="60">
        <f ca="1">IF(B8=0,TODAY(),EOMONTH('With extra repayments workings'!$C$1,MAX('With extra repayments workings'!C64:CU64)))</f>
        <v>45334</v>
      </c>
      <c r="G8" s="62">
        <f>SUM('With extra repayments workings'!C58:CU58)</f>
        <v>0</v>
      </c>
      <c r="H8" s="71"/>
      <c r="I8" s="71"/>
      <c r="J8" s="125" t="str">
        <f t="shared" si="1"/>
        <v/>
      </c>
      <c r="K8" s="129">
        <f t="shared" si="1"/>
        <v>0</v>
      </c>
      <c r="L8" s="130">
        <f t="shared" si="1"/>
        <v>0</v>
      </c>
      <c r="M8" s="74">
        <f t="shared" si="1"/>
        <v>0</v>
      </c>
      <c r="N8" s="124">
        <f t="shared" si="2"/>
        <v>0</v>
      </c>
      <c r="O8" s="124">
        <f t="shared" si="3"/>
        <v>0</v>
      </c>
      <c r="P8" s="60">
        <f>EOMONTH('No extra repayments workings'!$C$1,MAX('No extra repayments workings'!C62:CU62))</f>
        <v>43434</v>
      </c>
      <c r="Q8" s="62">
        <f>SUM('No extra repayments workings'!C56:CU56)</f>
        <v>0</v>
      </c>
    </row>
    <row r="9" spans="1:17" ht="15.5" x14ac:dyDescent="0.35">
      <c r="A9" s="131" t="str">
        <f>VLOOKUP(7,Order,2,FALSE)</f>
        <v>BNZ credit card</v>
      </c>
      <c r="B9" s="132">
        <f>VLOOKUP(7,Order,3,FALSE)</f>
        <v>8500</v>
      </c>
      <c r="C9" s="133">
        <f>VLOOKUP(7,Order,4,FALSE)</f>
        <v>0</v>
      </c>
      <c r="D9" s="134">
        <f>VLOOKUP(7,Order,5,FALSE)</f>
        <v>170</v>
      </c>
      <c r="E9" s="77">
        <f t="shared" si="0"/>
        <v>8500</v>
      </c>
      <c r="F9" s="63">
        <f ca="1">IF(B9=0,TODAY(),EOMONTH('With extra repayments workings'!$C$1,MAX('With extra repayments workings'!C74:CU74)))</f>
        <v>43951</v>
      </c>
      <c r="G9" s="64">
        <f>SUM('With extra repayments workings'!C68:CU68)</f>
        <v>0</v>
      </c>
      <c r="H9" s="71"/>
      <c r="I9" s="71"/>
      <c r="J9" s="131" t="str">
        <f t="shared" si="1"/>
        <v>BNZ credit card</v>
      </c>
      <c r="K9" s="135">
        <f t="shared" si="1"/>
        <v>8500</v>
      </c>
      <c r="L9" s="136">
        <f t="shared" si="1"/>
        <v>0</v>
      </c>
      <c r="M9" s="76">
        <f t="shared" si="1"/>
        <v>170</v>
      </c>
      <c r="N9" s="137">
        <f t="shared" si="2"/>
        <v>8500</v>
      </c>
      <c r="O9" s="138">
        <f t="shared" si="3"/>
        <v>0</v>
      </c>
      <c r="P9" s="63">
        <f>EOMONTH('No extra repayments workings'!$C$1,MAX('No extra repayments workings'!C72:CU72))</f>
        <v>44681</v>
      </c>
      <c r="Q9" s="64">
        <f>SUM('No extra repayments workings'!C66:CU66)</f>
        <v>0</v>
      </c>
    </row>
    <row r="10" spans="1:17" ht="15.5" x14ac:dyDescent="0.35">
      <c r="A10" s="78" t="s">
        <v>11</v>
      </c>
      <c r="B10" s="79">
        <f>SUM(B3:B9)</f>
        <v>23125</v>
      </c>
      <c r="C10" s="69">
        <f>AVERAGE(C3:C9)</f>
        <v>1.8571428571428572E-2</v>
      </c>
      <c r="D10" s="80">
        <f>SUM(D3:D9)</f>
        <v>580</v>
      </c>
      <c r="E10" s="65">
        <f>SUM(E3:E9)</f>
        <v>23645.060928202354</v>
      </c>
      <c r="F10" s="66"/>
      <c r="G10" s="67">
        <f>SUM(G3:G9)</f>
        <v>520.06092820235494</v>
      </c>
      <c r="H10" s="71"/>
      <c r="I10" s="71"/>
      <c r="J10" s="78" t="s">
        <v>11</v>
      </c>
      <c r="K10" s="139">
        <f>SUM(K3:K9)</f>
        <v>23125</v>
      </c>
      <c r="L10" s="69">
        <f>AVERAGE(L3:L9)</f>
        <v>1.8571428571428572E-2</v>
      </c>
      <c r="M10" s="140">
        <f>SUM(M3:M9)</f>
        <v>580</v>
      </c>
      <c r="N10" s="80">
        <f>SUM(N3:N9)</f>
        <v>24657.999943354109</v>
      </c>
      <c r="O10" s="141">
        <f>SUM(O3:O9)</f>
        <v>1012.9390151517555</v>
      </c>
      <c r="P10" s="66"/>
      <c r="Q10" s="67">
        <f>SUM(Q3:Q9)</f>
        <v>1532.9999433541091</v>
      </c>
    </row>
    <row r="11" spans="1:17" x14ac:dyDescent="0.3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spans="1:17" x14ac:dyDescent="0.35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</row>
    <row r="13" spans="1:17" x14ac:dyDescent="0.35">
      <c r="A13" s="219" t="s">
        <v>54</v>
      </c>
      <c r="B13" s="219"/>
      <c r="C13" s="219"/>
      <c r="D13" s="219"/>
      <c r="E13" s="219"/>
      <c r="F13" s="219"/>
      <c r="G13" s="219"/>
      <c r="H13" s="219"/>
      <c r="I13" s="71"/>
      <c r="J13" s="219" t="s">
        <v>53</v>
      </c>
      <c r="K13" s="219"/>
      <c r="L13" s="219"/>
      <c r="M13" s="219"/>
      <c r="N13" s="219"/>
      <c r="O13" s="219"/>
      <c r="P13" s="219"/>
      <c r="Q13" s="219"/>
    </row>
    <row r="14" spans="1:17" ht="46.5" x14ac:dyDescent="0.35">
      <c r="A14" s="142" t="s">
        <v>3</v>
      </c>
      <c r="B14" s="143" t="s">
        <v>4</v>
      </c>
      <c r="C14" s="143" t="s">
        <v>5</v>
      </c>
      <c r="D14" s="144" t="s">
        <v>6</v>
      </c>
      <c r="E14" s="145" t="s">
        <v>7</v>
      </c>
      <c r="F14" s="146" t="s">
        <v>10</v>
      </c>
      <c r="G14" s="146" t="s">
        <v>8</v>
      </c>
      <c r="H14" s="147" t="s">
        <v>9</v>
      </c>
      <c r="I14" s="71"/>
      <c r="J14" s="142" t="s">
        <v>3</v>
      </c>
      <c r="K14" s="143" t="s">
        <v>4</v>
      </c>
      <c r="L14" s="143" t="s">
        <v>5</v>
      </c>
      <c r="M14" s="144" t="s">
        <v>6</v>
      </c>
      <c r="N14" s="145" t="s">
        <v>7</v>
      </c>
      <c r="O14" s="146" t="s">
        <v>10</v>
      </c>
      <c r="P14" s="146" t="s">
        <v>8</v>
      </c>
      <c r="Q14" s="147" t="s">
        <v>9</v>
      </c>
    </row>
    <row r="15" spans="1:17" ht="15.5" x14ac:dyDescent="0.35">
      <c r="A15" s="116" t="str">
        <f t="shared" ref="A15:D21" si="4">A3</f>
        <v>Car</v>
      </c>
      <c r="B15" s="122">
        <f t="shared" si="4"/>
        <v>6625</v>
      </c>
      <c r="C15" s="123">
        <f t="shared" si="4"/>
        <v>0.08</v>
      </c>
      <c r="D15" s="72">
        <f t="shared" si="4"/>
        <v>250</v>
      </c>
      <c r="E15" s="124">
        <f t="shared" ref="E15:E21" si="5">B15+H15</f>
        <v>7314.2108975053716</v>
      </c>
      <c r="F15" s="124">
        <f t="shared" ref="F15:F21" si="6">E15-E3</f>
        <v>507.23985976922904</v>
      </c>
      <c r="G15" s="60">
        <f>EOMONTH('No avalanche workings'!C1,MAX('No avalanche workings'!C11:EE11))</f>
        <v>44286</v>
      </c>
      <c r="H15" s="62">
        <f>SUM('No avalanche workings'!C6:EE6)</f>
        <v>689.21089750537169</v>
      </c>
      <c r="I15" s="71"/>
      <c r="J15" s="116" t="str">
        <f t="shared" ref="J15:M21" si="7">A3</f>
        <v>Car</v>
      </c>
      <c r="K15" s="122">
        <f t="shared" si="7"/>
        <v>6625</v>
      </c>
      <c r="L15" s="123">
        <f t="shared" si="7"/>
        <v>0.08</v>
      </c>
      <c r="M15" s="72">
        <f t="shared" si="7"/>
        <v>250</v>
      </c>
      <c r="N15" s="124">
        <f t="shared" ref="N15:N21" si="8">K15+Q15</f>
        <v>7314.2108975053716</v>
      </c>
      <c r="O15" s="124">
        <f t="shared" ref="O15:O21" si="9">N15-N3</f>
        <v>0</v>
      </c>
      <c r="P15" s="60">
        <f>G15</f>
        <v>44286</v>
      </c>
      <c r="Q15" s="62">
        <f>H15</f>
        <v>689.21089750537169</v>
      </c>
    </row>
    <row r="16" spans="1:17" ht="15.5" x14ac:dyDescent="0.35">
      <c r="A16" s="125" t="str">
        <f t="shared" si="4"/>
        <v>Westpac credit card</v>
      </c>
      <c r="B16" s="129">
        <f t="shared" si="4"/>
        <v>8000</v>
      </c>
      <c r="C16" s="130">
        <f t="shared" si="4"/>
        <v>0.05</v>
      </c>
      <c r="D16" s="74">
        <f t="shared" si="4"/>
        <v>160</v>
      </c>
      <c r="E16" s="124">
        <f t="shared" si="5"/>
        <v>8947.5155563594835</v>
      </c>
      <c r="F16" s="124">
        <f t="shared" si="6"/>
        <v>609.4256658932718</v>
      </c>
      <c r="G16" s="60">
        <f>EOMONTH('No avalanche workings'!C1,MAX('No avalanche workings'!C20:EE20))</f>
        <v>45077</v>
      </c>
      <c r="H16" s="62">
        <f>SUM('No avalanche workings'!C15:EE15)</f>
        <v>947.51555635948353</v>
      </c>
      <c r="I16" s="71"/>
      <c r="J16" s="125" t="str">
        <f t="shared" si="7"/>
        <v>Westpac credit card</v>
      </c>
      <c r="K16" s="129">
        <f t="shared" si="7"/>
        <v>8000</v>
      </c>
      <c r="L16" s="130">
        <f t="shared" si="7"/>
        <v>0.05</v>
      </c>
      <c r="M16" s="74">
        <f t="shared" si="7"/>
        <v>160</v>
      </c>
      <c r="N16" s="124">
        <f t="shared" si="8"/>
        <v>8947.5155563594835</v>
      </c>
      <c r="O16" s="124">
        <f t="shared" si="9"/>
        <v>103.72651051074536</v>
      </c>
      <c r="P16" s="60">
        <f t="shared" ref="P16:P21" si="10">G16</f>
        <v>45077</v>
      </c>
      <c r="Q16" s="62">
        <f t="shared" ref="Q16:Q21" si="11">H16</f>
        <v>947.51555635948353</v>
      </c>
    </row>
    <row r="17" spans="1:17" ht="15.5" x14ac:dyDescent="0.35">
      <c r="A17" s="125" t="str">
        <f t="shared" si="4"/>
        <v/>
      </c>
      <c r="B17" s="129">
        <f t="shared" si="4"/>
        <v>0</v>
      </c>
      <c r="C17" s="130">
        <f t="shared" si="4"/>
        <v>0</v>
      </c>
      <c r="D17" s="74">
        <f t="shared" si="4"/>
        <v>0</v>
      </c>
      <c r="E17" s="124">
        <f t="shared" si="5"/>
        <v>0</v>
      </c>
      <c r="F17" s="124">
        <f t="shared" si="6"/>
        <v>0</v>
      </c>
      <c r="G17" s="60">
        <f>EOMONTH('No avalanche workings'!C1,MAX('No avalanche workings'!C29:EE29))</f>
        <v>43434</v>
      </c>
      <c r="H17" s="62">
        <f>SUM('No avalanche workings'!C24:EE24)</f>
        <v>0</v>
      </c>
      <c r="I17" s="71"/>
      <c r="J17" s="125" t="str">
        <f t="shared" si="7"/>
        <v/>
      </c>
      <c r="K17" s="129">
        <f t="shared" si="7"/>
        <v>0</v>
      </c>
      <c r="L17" s="130">
        <f t="shared" si="7"/>
        <v>0</v>
      </c>
      <c r="M17" s="74">
        <f t="shared" si="7"/>
        <v>0</v>
      </c>
      <c r="N17" s="124">
        <f t="shared" si="8"/>
        <v>0</v>
      </c>
      <c r="O17" s="124">
        <f t="shared" si="9"/>
        <v>0</v>
      </c>
      <c r="P17" s="60">
        <f t="shared" si="10"/>
        <v>43434</v>
      </c>
      <c r="Q17" s="62">
        <f t="shared" si="11"/>
        <v>0</v>
      </c>
    </row>
    <row r="18" spans="1:17" ht="15.5" x14ac:dyDescent="0.35">
      <c r="A18" s="125" t="str">
        <f t="shared" si="4"/>
        <v/>
      </c>
      <c r="B18" s="129">
        <f t="shared" si="4"/>
        <v>0</v>
      </c>
      <c r="C18" s="130">
        <f t="shared" si="4"/>
        <v>0</v>
      </c>
      <c r="D18" s="74">
        <f t="shared" si="4"/>
        <v>0</v>
      </c>
      <c r="E18" s="124">
        <f t="shared" si="5"/>
        <v>0</v>
      </c>
      <c r="F18" s="124">
        <f t="shared" si="6"/>
        <v>0</v>
      </c>
      <c r="G18" s="60">
        <f>EOMONTH('No avalanche workings'!C1,MAX('No avalanche workings'!C38:EE38))</f>
        <v>43434</v>
      </c>
      <c r="H18" s="62">
        <f>SUM('No avalanche workings'!C33:EE33)</f>
        <v>0</v>
      </c>
      <c r="I18" s="71"/>
      <c r="J18" s="125" t="str">
        <f t="shared" si="7"/>
        <v/>
      </c>
      <c r="K18" s="129">
        <f t="shared" si="7"/>
        <v>0</v>
      </c>
      <c r="L18" s="130">
        <f t="shared" si="7"/>
        <v>0</v>
      </c>
      <c r="M18" s="74">
        <f t="shared" si="7"/>
        <v>0</v>
      </c>
      <c r="N18" s="124">
        <f t="shared" si="8"/>
        <v>0</v>
      </c>
      <c r="O18" s="124">
        <f t="shared" si="9"/>
        <v>0</v>
      </c>
      <c r="P18" s="60">
        <f t="shared" si="10"/>
        <v>43434</v>
      </c>
      <c r="Q18" s="62">
        <f t="shared" si="11"/>
        <v>0</v>
      </c>
    </row>
    <row r="19" spans="1:17" ht="15.5" x14ac:dyDescent="0.35">
      <c r="A19" s="125" t="str">
        <f t="shared" si="4"/>
        <v/>
      </c>
      <c r="B19" s="129">
        <f t="shared" si="4"/>
        <v>0</v>
      </c>
      <c r="C19" s="130">
        <f t="shared" si="4"/>
        <v>0</v>
      </c>
      <c r="D19" s="74">
        <f t="shared" si="4"/>
        <v>0</v>
      </c>
      <c r="E19" s="124">
        <f t="shared" si="5"/>
        <v>0</v>
      </c>
      <c r="F19" s="124">
        <f t="shared" si="6"/>
        <v>0</v>
      </c>
      <c r="G19" s="60">
        <f>EOMONTH('No avalanche workings'!C1,MAX('No avalanche workings'!C47:EE47))</f>
        <v>43434</v>
      </c>
      <c r="H19" s="62">
        <f>SUM('No avalanche workings'!C42:EE42)</f>
        <v>0</v>
      </c>
      <c r="I19" s="71"/>
      <c r="J19" s="125" t="str">
        <f t="shared" si="7"/>
        <v/>
      </c>
      <c r="K19" s="129">
        <f t="shared" si="7"/>
        <v>0</v>
      </c>
      <c r="L19" s="130">
        <f t="shared" si="7"/>
        <v>0</v>
      </c>
      <c r="M19" s="74">
        <f t="shared" si="7"/>
        <v>0</v>
      </c>
      <c r="N19" s="124">
        <f t="shared" si="8"/>
        <v>0</v>
      </c>
      <c r="O19" s="124">
        <f t="shared" si="9"/>
        <v>0</v>
      </c>
      <c r="P19" s="60">
        <f t="shared" si="10"/>
        <v>43434</v>
      </c>
      <c r="Q19" s="62">
        <f t="shared" si="11"/>
        <v>0</v>
      </c>
    </row>
    <row r="20" spans="1:17" ht="15.5" x14ac:dyDescent="0.35">
      <c r="A20" s="125" t="str">
        <f t="shared" si="4"/>
        <v/>
      </c>
      <c r="B20" s="129">
        <f t="shared" si="4"/>
        <v>0</v>
      </c>
      <c r="C20" s="130">
        <f t="shared" si="4"/>
        <v>0</v>
      </c>
      <c r="D20" s="74">
        <f t="shared" si="4"/>
        <v>0</v>
      </c>
      <c r="E20" s="124">
        <f t="shared" si="5"/>
        <v>0</v>
      </c>
      <c r="F20" s="124">
        <f t="shared" si="6"/>
        <v>0</v>
      </c>
      <c r="G20" s="60">
        <f>EOMONTH('No avalanche workings'!C1,MAX('No avalanche workings'!C56:EE56))</f>
        <v>43434</v>
      </c>
      <c r="H20" s="62">
        <f>SUM('No avalanche workings'!C51:EE51)</f>
        <v>0</v>
      </c>
      <c r="I20" s="71"/>
      <c r="J20" s="125" t="str">
        <f t="shared" si="7"/>
        <v/>
      </c>
      <c r="K20" s="129">
        <f t="shared" si="7"/>
        <v>0</v>
      </c>
      <c r="L20" s="130">
        <f t="shared" si="7"/>
        <v>0</v>
      </c>
      <c r="M20" s="74">
        <f t="shared" si="7"/>
        <v>0</v>
      </c>
      <c r="N20" s="124">
        <f t="shared" si="8"/>
        <v>0</v>
      </c>
      <c r="O20" s="124">
        <f t="shared" si="9"/>
        <v>0</v>
      </c>
      <c r="P20" s="60">
        <f t="shared" si="10"/>
        <v>43434</v>
      </c>
      <c r="Q20" s="62">
        <f t="shared" si="11"/>
        <v>0</v>
      </c>
    </row>
    <row r="21" spans="1:17" ht="15.5" x14ac:dyDescent="0.35">
      <c r="A21" s="131" t="str">
        <f t="shared" si="4"/>
        <v>BNZ credit card</v>
      </c>
      <c r="B21" s="135">
        <f t="shared" si="4"/>
        <v>8500</v>
      </c>
      <c r="C21" s="136">
        <f t="shared" si="4"/>
        <v>0</v>
      </c>
      <c r="D21" s="76">
        <f t="shared" si="4"/>
        <v>170</v>
      </c>
      <c r="E21" s="138">
        <f t="shared" si="5"/>
        <v>8500</v>
      </c>
      <c r="F21" s="138">
        <f t="shared" si="6"/>
        <v>0</v>
      </c>
      <c r="G21" s="63">
        <f>EOMONTH('No avalanche workings'!C1,MAX('No avalanche workings'!C65:EE65))</f>
        <v>44895</v>
      </c>
      <c r="H21" s="64">
        <f>SUM('No avalanche workings'!C60:EE60)</f>
        <v>0</v>
      </c>
      <c r="I21" s="71"/>
      <c r="J21" s="131" t="str">
        <f t="shared" si="7"/>
        <v>BNZ credit card</v>
      </c>
      <c r="K21" s="135">
        <f t="shared" si="7"/>
        <v>8500</v>
      </c>
      <c r="L21" s="136">
        <f t="shared" si="7"/>
        <v>0</v>
      </c>
      <c r="M21" s="76">
        <f t="shared" si="7"/>
        <v>170</v>
      </c>
      <c r="N21" s="138">
        <f t="shared" si="8"/>
        <v>8500</v>
      </c>
      <c r="O21" s="138">
        <f t="shared" si="9"/>
        <v>0</v>
      </c>
      <c r="P21" s="63">
        <f t="shared" si="10"/>
        <v>44895</v>
      </c>
      <c r="Q21" s="64">
        <f t="shared" si="11"/>
        <v>0</v>
      </c>
    </row>
    <row r="22" spans="1:17" ht="15.5" x14ac:dyDescent="0.35">
      <c r="A22" s="78" t="s">
        <v>11</v>
      </c>
      <c r="B22" s="139">
        <f>SUM(B15:B21)</f>
        <v>23125</v>
      </c>
      <c r="C22" s="69">
        <f>AVERAGE(C15:C21)</f>
        <v>1.8571428571428572E-2</v>
      </c>
      <c r="D22" s="140">
        <f>SUM(D15:D21)</f>
        <v>580</v>
      </c>
      <c r="E22" s="80">
        <f>SUM(E15:E21)</f>
        <v>24761.726453864856</v>
      </c>
      <c r="F22" s="141">
        <f>SUM(F15:F21)</f>
        <v>1116.6655256625008</v>
      </c>
      <c r="G22" s="66"/>
      <c r="H22" s="67">
        <f>SUM(H15:H21)</f>
        <v>1636.7264538648551</v>
      </c>
      <c r="I22" s="71"/>
      <c r="J22" s="78" t="s">
        <v>11</v>
      </c>
      <c r="K22" s="139">
        <f>SUM(K15:K21)</f>
        <v>23125</v>
      </c>
      <c r="L22" s="69">
        <f>AVERAGE(L15:L21)</f>
        <v>1.8571428571428572E-2</v>
      </c>
      <c r="M22" s="140">
        <f>SUM(M15:M21)</f>
        <v>580</v>
      </c>
      <c r="N22" s="80">
        <f>SUM(N15:N21)</f>
        <v>24761.726453864856</v>
      </c>
      <c r="O22" s="141">
        <f>SUM(O15:O21)</f>
        <v>103.72651051074536</v>
      </c>
      <c r="P22" s="66"/>
      <c r="Q22" s="67">
        <f>SUM(Q15:Q21)</f>
        <v>1636.7264538648551</v>
      </c>
    </row>
  </sheetData>
  <sheetProtection algorithmName="SHA-512" hashValue="Lco+nURut9LhiAIz7/nMZ/oRVjhKv6QHM3xZvyvXA7FOi/yRhMcyLZsrXFODavJvGfiexs0/bP+UkzgzzQXK6Q==" saltValue="xRCuV5DhHggt8KWEsv5e9w==" spinCount="100000" sheet="1" objects="1" scenarios="1"/>
  <mergeCells count="4">
    <mergeCell ref="A13:H13"/>
    <mergeCell ref="J13:Q13"/>
    <mergeCell ref="A1:G1"/>
    <mergeCell ref="J1:Q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2E42E-96CE-4925-B854-76B2826066D3}">
  <dimension ref="A1:CV209"/>
  <sheetViews>
    <sheetView workbookViewId="0">
      <pane ySplit="1" topLeftCell="A42" activePane="bottomLeft" state="frozen"/>
      <selection activeCell="F1" sqref="F1"/>
      <selection pane="bottomLeft" activeCell="K50" sqref="K50"/>
    </sheetView>
  </sheetViews>
  <sheetFormatPr defaultColWidth="8.81640625" defaultRowHeight="14.5" x14ac:dyDescent="0.35"/>
  <cols>
    <col min="1" max="1" width="8" bestFit="1" customWidth="1"/>
    <col min="2" max="2" width="27.36328125" bestFit="1" customWidth="1"/>
  </cols>
  <sheetData>
    <row r="1" spans="1:100" x14ac:dyDescent="0.35">
      <c r="B1" s="148" t="s">
        <v>28</v>
      </c>
      <c r="C1" s="82" t="str">
        <f>TEXT(DATE('Enter loan data'!B6,'Enter loan data'!B5,),"MMM YYYY")</f>
        <v>Oct 2018</v>
      </c>
      <c r="D1" s="82" t="str">
        <f>TEXT(DATE('Enter loan data'!$B$6,'Enter loan data'!$B$5+1,),"MMM YYYY")</f>
        <v>Nov 2018</v>
      </c>
      <c r="E1" s="82" t="str">
        <f>TEXT(DATE('Enter loan data'!$B$6,'Enter loan data'!$B$5+2,),"MMM YYYY")</f>
        <v>Dec 2018</v>
      </c>
      <c r="F1" s="82" t="str">
        <f>TEXT(DATE('Enter loan data'!$B$6,'Enter loan data'!$B$5+3,),"MMM YYYY")</f>
        <v>Jan 2019</v>
      </c>
      <c r="G1" s="82" t="str">
        <f>TEXT(DATE('Enter loan data'!$B$6,'Enter loan data'!$B$5+4,),"MMM YYYY")</f>
        <v>Feb 2019</v>
      </c>
      <c r="H1" s="82" t="str">
        <f>TEXT(DATE('Enter loan data'!$B$6,'Enter loan data'!$B$5+5,),"MMM YYYY")</f>
        <v>Mar 2019</v>
      </c>
      <c r="I1" s="82" t="str">
        <f>TEXT(DATE('Enter loan data'!$B$6,'Enter loan data'!$B$5+6,),"MMM YYYY")</f>
        <v>Apr 2019</v>
      </c>
      <c r="J1" s="82" t="str">
        <f>TEXT(DATE('Enter loan data'!$B$6,'Enter loan data'!$B$5+7,),"MMM YYYY")</f>
        <v>May 2019</v>
      </c>
      <c r="K1" s="82" t="str">
        <f>TEXT(DATE('Enter loan data'!$B$6,'Enter loan data'!$B$5+8,),"MMM YYYY")</f>
        <v>Jun 2019</v>
      </c>
      <c r="L1" s="82" t="str">
        <f>TEXT(DATE('Enter loan data'!$B$6,'Enter loan data'!$B$5+9,),"MMM YYYY")</f>
        <v>Jul 2019</v>
      </c>
      <c r="M1" s="82" t="str">
        <f>TEXT(DATE('Enter loan data'!$B$6,'Enter loan data'!$B$5+10,),"MMM YYYY")</f>
        <v>Aug 2019</v>
      </c>
      <c r="N1" s="82" t="str">
        <f>TEXT(DATE('Enter loan data'!$B$6,'Enter loan data'!$B$5+11,),"MMM YYYY")</f>
        <v>Sep 2019</v>
      </c>
      <c r="O1" s="82" t="str">
        <f>TEXT(DATE('Enter loan data'!$B$6,'Enter loan data'!$B$5+12,),"MMM YYYY")</f>
        <v>Oct 2019</v>
      </c>
      <c r="P1" s="82" t="str">
        <f>TEXT(DATE('Enter loan data'!$B$6,'Enter loan data'!$B$5+13,),"MMM YYYY")</f>
        <v>Nov 2019</v>
      </c>
      <c r="Q1" s="82" t="str">
        <f>TEXT(DATE('Enter loan data'!$B$6,'Enter loan data'!$B$5+14,),"MMM YYYY")</f>
        <v>Dec 2019</v>
      </c>
      <c r="R1" s="82" t="str">
        <f>TEXT(DATE('Enter loan data'!$B$6,'Enter loan data'!$B$5+15,),"MMM YYYY")</f>
        <v>Jan 2020</v>
      </c>
      <c r="S1" s="82" t="str">
        <f>TEXT(DATE('Enter loan data'!$B$6,'Enter loan data'!$B$5+16,),"MMM YYYY")</f>
        <v>Feb 2020</v>
      </c>
      <c r="T1" s="82" t="str">
        <f>TEXT(DATE('Enter loan data'!$B$6,'Enter loan data'!$B$5+17,),"MMM YYYY")</f>
        <v>Mar 2020</v>
      </c>
      <c r="U1" s="82" t="str">
        <f>TEXT(DATE('Enter loan data'!$B$6,'Enter loan data'!$B$5+18,),"MMM YYYY")</f>
        <v>Apr 2020</v>
      </c>
      <c r="V1" s="82" t="str">
        <f>TEXT(DATE('Enter loan data'!$B$6,'Enter loan data'!$B$5+19,),"MMM YYYY")</f>
        <v>May 2020</v>
      </c>
      <c r="W1" s="82" t="str">
        <f>TEXT(DATE('Enter loan data'!$B$6,'Enter loan data'!$B$5+20,),"MMM YYYY")</f>
        <v>Jun 2020</v>
      </c>
      <c r="X1" s="82" t="str">
        <f>TEXT(DATE('Enter loan data'!$B$6,'Enter loan data'!$B$5+21,),"MMM YYYY")</f>
        <v>Jul 2020</v>
      </c>
      <c r="Y1" s="82" t="str">
        <f>TEXT(DATE('Enter loan data'!$B$6,'Enter loan data'!$B$5+22,),"MMM YYYY")</f>
        <v>Aug 2020</v>
      </c>
      <c r="Z1" s="82" t="str">
        <f>TEXT(DATE('Enter loan data'!$B$6,'Enter loan data'!$B$5+23,),"MMM YYYY")</f>
        <v>Sep 2020</v>
      </c>
      <c r="AA1" s="82" t="str">
        <f>TEXT(DATE('Enter loan data'!$B$6,'Enter loan data'!$B$5+24,),"MMM YYYY")</f>
        <v>Oct 2020</v>
      </c>
      <c r="AB1" s="82" t="str">
        <f>TEXT(DATE('Enter loan data'!$B$6,'Enter loan data'!$B$5+25,),"MMM YYYY")</f>
        <v>Nov 2020</v>
      </c>
      <c r="AC1" s="82" t="str">
        <f>TEXT(DATE('Enter loan data'!$B$6,'Enter loan data'!$B$5+26,),"MMM YYYY")</f>
        <v>Dec 2020</v>
      </c>
      <c r="AD1" s="82" t="str">
        <f>TEXT(DATE('Enter loan data'!$B$6,'Enter loan data'!$B$5+27,),"MMM YYYY")</f>
        <v>Jan 2021</v>
      </c>
      <c r="AE1" s="82" t="str">
        <f>TEXT(DATE('Enter loan data'!$B$6,'Enter loan data'!$B$5+28,),"MMM YYYY")</f>
        <v>Feb 2021</v>
      </c>
      <c r="AF1" s="82" t="str">
        <f>TEXT(DATE('Enter loan data'!$B$6,'Enter loan data'!$B$5+29,),"MMM YYYY")</f>
        <v>Mar 2021</v>
      </c>
      <c r="AG1" s="82" t="str">
        <f>TEXT(DATE('Enter loan data'!$B$6,'Enter loan data'!$B$5+30,),"MMM YYYY")</f>
        <v>Apr 2021</v>
      </c>
      <c r="AH1" s="82" t="str">
        <f>TEXT(DATE('Enter loan data'!$B$6,'Enter loan data'!$B$5+31,),"MMM YYYY")</f>
        <v>May 2021</v>
      </c>
      <c r="AI1" s="82" t="str">
        <f>TEXT(DATE('Enter loan data'!$B$6,'Enter loan data'!$B$5+32,),"MMM YYYY")</f>
        <v>Jun 2021</v>
      </c>
      <c r="AJ1" s="82" t="str">
        <f>TEXT(DATE('Enter loan data'!$B$6,'Enter loan data'!$B$5+33,),"MMM YYYY")</f>
        <v>Jul 2021</v>
      </c>
      <c r="AK1" s="82" t="str">
        <f>TEXT(DATE('Enter loan data'!$B$6,'Enter loan data'!$B$5+34,),"MMM YYYY")</f>
        <v>Aug 2021</v>
      </c>
      <c r="AL1" s="82" t="str">
        <f>TEXT(DATE('Enter loan data'!$B$6,'Enter loan data'!$B$5+35,),"MMM YYYY")</f>
        <v>Sep 2021</v>
      </c>
      <c r="AM1" s="82" t="str">
        <f>TEXT(DATE('Enter loan data'!$B$6,'Enter loan data'!$B$5+36,),"MMM YYYY")</f>
        <v>Oct 2021</v>
      </c>
      <c r="AN1" s="82" t="str">
        <f>TEXT(DATE('Enter loan data'!$B$6,'Enter loan data'!$B$5+37,),"MMM YYYY")</f>
        <v>Nov 2021</v>
      </c>
      <c r="AO1" s="82" t="str">
        <f>TEXT(DATE('Enter loan data'!$B$6,'Enter loan data'!$B$5+38,),"MMM YYYY")</f>
        <v>Dec 2021</v>
      </c>
      <c r="AP1" s="82" t="str">
        <f>TEXT(DATE('Enter loan data'!$B$6,'Enter loan data'!$B$5+39,),"MMM YYYY")</f>
        <v>Jan 2022</v>
      </c>
      <c r="AQ1" s="82" t="str">
        <f>TEXT(DATE('Enter loan data'!$B$6,'Enter loan data'!$B$5+40,),"MMM YYYY")</f>
        <v>Feb 2022</v>
      </c>
      <c r="AR1" s="82" t="str">
        <f>TEXT(DATE('Enter loan data'!$B$6,'Enter loan data'!$B$5+41,),"MMM YYYY")</f>
        <v>Mar 2022</v>
      </c>
      <c r="AS1" s="82" t="str">
        <f>TEXT(DATE('Enter loan data'!$B$6,'Enter loan data'!$B$5+42,),"MMM YYYY")</f>
        <v>Apr 2022</v>
      </c>
      <c r="AT1" s="82" t="str">
        <f>TEXT(DATE('Enter loan data'!$B$6,'Enter loan data'!$B$5+43,),"MMM YYYY")</f>
        <v>May 2022</v>
      </c>
      <c r="AU1" s="82" t="str">
        <f>TEXT(DATE('Enter loan data'!$B$6,'Enter loan data'!$B$5+44,),"MMM YYYY")</f>
        <v>Jun 2022</v>
      </c>
      <c r="AV1" s="82" t="str">
        <f>TEXT(DATE('Enter loan data'!$B$6,'Enter loan data'!$B$5+45,),"MMM YYYY")</f>
        <v>Jul 2022</v>
      </c>
      <c r="AW1" s="82" t="str">
        <f>TEXT(DATE('Enter loan data'!$B$6,'Enter loan data'!$B$5+46,),"MMM YYYY")</f>
        <v>Aug 2022</v>
      </c>
      <c r="AX1" s="82" t="str">
        <f>TEXT(DATE('Enter loan data'!$B$6,'Enter loan data'!$B$5+47,),"MMM YYYY")</f>
        <v>Sep 2022</v>
      </c>
      <c r="AY1" s="82" t="str">
        <f>TEXT(DATE('Enter loan data'!$B$6,'Enter loan data'!$B$5+48,),"MMM YYYY")</f>
        <v>Oct 2022</v>
      </c>
      <c r="AZ1" s="82" t="str">
        <f>TEXT(DATE('Enter loan data'!$B$6,'Enter loan data'!$B$5+49,),"MMM YYYY")</f>
        <v>Nov 2022</v>
      </c>
      <c r="BA1" s="82" t="str">
        <f>TEXT(DATE('Enter loan data'!$B$6,'Enter loan data'!$B$5+50,),"MMM YYYY")</f>
        <v>Dec 2022</v>
      </c>
      <c r="BB1" s="82" t="str">
        <f>TEXT(DATE('Enter loan data'!$B$6,'Enter loan data'!$B$5+51,),"MMM YYYY")</f>
        <v>Jan 2023</v>
      </c>
      <c r="BC1" s="82" t="str">
        <f>TEXT(DATE('Enter loan data'!$B$6,'Enter loan data'!$B$5+52,),"MMM YYYY")</f>
        <v>Feb 2023</v>
      </c>
      <c r="BD1" s="82" t="str">
        <f>TEXT(DATE('Enter loan data'!$B$6,'Enter loan data'!$B$5+53,),"MMM YYYY")</f>
        <v>Mar 2023</v>
      </c>
      <c r="BE1" s="82" t="str">
        <f>TEXT(DATE('Enter loan data'!$B$6,'Enter loan data'!$B$5+54,),"MMM YYYY")</f>
        <v>Apr 2023</v>
      </c>
      <c r="BF1" s="82" t="str">
        <f>TEXT(DATE('Enter loan data'!$B$6,'Enter loan data'!$B$5+55,),"MMM YYYY")</f>
        <v>May 2023</v>
      </c>
      <c r="BG1" s="82" t="str">
        <f>TEXT(DATE('Enter loan data'!$B$6,'Enter loan data'!$B$5+56,),"MMM YYYY")</f>
        <v>Jun 2023</v>
      </c>
      <c r="BH1" s="82" t="str">
        <f>TEXT(DATE('Enter loan data'!$B$6,'Enter loan data'!$B$5+57,),"MMM YYYY")</f>
        <v>Jul 2023</v>
      </c>
      <c r="BI1" s="82" t="str">
        <f>TEXT(DATE('Enter loan data'!$B$6,'Enter loan data'!$B$5+58,),"MMM YYYY")</f>
        <v>Aug 2023</v>
      </c>
      <c r="BJ1" s="82" t="str">
        <f>TEXT(DATE('Enter loan data'!$B$6,'Enter loan data'!$B$5+59,),"MMM YYYY")</f>
        <v>Sep 2023</v>
      </c>
      <c r="BK1" s="82" t="str">
        <f>TEXT(DATE('Enter loan data'!$B$6,'Enter loan data'!$B$5+60,),"MMM YYYY")</f>
        <v>Oct 2023</v>
      </c>
      <c r="BL1" s="82" t="str">
        <f>TEXT(DATE('Enter loan data'!$B$6,'Enter loan data'!$B$5+61,),"MMM YYYY")</f>
        <v>Nov 2023</v>
      </c>
      <c r="BM1" s="82" t="str">
        <f>TEXT(DATE('Enter loan data'!$B$6,'Enter loan data'!$B$5+62,),"MMM YYYY")</f>
        <v>Dec 2023</v>
      </c>
      <c r="BN1" s="82" t="str">
        <f>TEXT(DATE('Enter loan data'!$B$6,'Enter loan data'!$B$5+63,),"MMM YYYY")</f>
        <v>Jan 2024</v>
      </c>
      <c r="BO1" s="82" t="str">
        <f>TEXT(DATE('Enter loan data'!$B$6,'Enter loan data'!$B$5+64,),"MMM YYYY")</f>
        <v>Feb 2024</v>
      </c>
      <c r="BP1" s="82" t="str">
        <f>TEXT(DATE('Enter loan data'!$B$6,'Enter loan data'!$B$5+65,),"MMM YYYY")</f>
        <v>Mar 2024</v>
      </c>
      <c r="BQ1" s="82" t="str">
        <f>TEXT(DATE('Enter loan data'!$B$6,'Enter loan data'!$B$5+66,),"MMM YYYY")</f>
        <v>Apr 2024</v>
      </c>
      <c r="BR1" s="82" t="str">
        <f>TEXT(DATE('Enter loan data'!$B$6,'Enter loan data'!$B$5+67,),"MMM YYYY")</f>
        <v>May 2024</v>
      </c>
      <c r="BS1" s="82" t="str">
        <f>TEXT(DATE('Enter loan data'!$B$6,'Enter loan data'!$B$5+68,),"MMM YYYY")</f>
        <v>Jun 2024</v>
      </c>
      <c r="BT1" s="82" t="str">
        <f>TEXT(DATE('Enter loan data'!$B$6,'Enter loan data'!$B$5+69,),"MMM YYYY")</f>
        <v>Jul 2024</v>
      </c>
      <c r="BU1" s="82" t="str">
        <f>TEXT(DATE('Enter loan data'!$B$6,'Enter loan data'!$B$5+70,),"MMM YYYY")</f>
        <v>Aug 2024</v>
      </c>
      <c r="BV1" s="82" t="str">
        <f>TEXT(DATE('Enter loan data'!$B$6,'Enter loan data'!$B$5+71,),"MMM YYYY")</f>
        <v>Sep 2024</v>
      </c>
      <c r="BW1" s="82" t="str">
        <f>TEXT(DATE('Enter loan data'!$B$6,'Enter loan data'!$B$5+72,),"MMM YYYY")</f>
        <v>Oct 2024</v>
      </c>
      <c r="BX1" s="82" t="str">
        <f>TEXT(DATE('Enter loan data'!$B$6,'Enter loan data'!$B$5+73,),"MMM YYYY")</f>
        <v>Nov 2024</v>
      </c>
      <c r="BY1" s="82" t="str">
        <f>TEXT(DATE('Enter loan data'!$B$6,'Enter loan data'!$B$5+74,),"MMM YYYY")</f>
        <v>Dec 2024</v>
      </c>
      <c r="BZ1" s="82" t="str">
        <f>TEXT(DATE('Enter loan data'!$B$6,'Enter loan data'!$B$5+75,),"MMM YYYY")</f>
        <v>Jan 2025</v>
      </c>
      <c r="CA1" s="82" t="str">
        <f>TEXT(DATE('Enter loan data'!$B$6,'Enter loan data'!$B$5+76,),"MMM YYYY")</f>
        <v>Feb 2025</v>
      </c>
      <c r="CB1" s="82" t="str">
        <f>TEXT(DATE('Enter loan data'!$B$6,'Enter loan data'!$B$5+77,),"MMM YYYY")</f>
        <v>Mar 2025</v>
      </c>
      <c r="CC1" s="82" t="str">
        <f>TEXT(DATE('Enter loan data'!$B$6,'Enter loan data'!$B$5+78,),"MMM YYYY")</f>
        <v>Apr 2025</v>
      </c>
      <c r="CD1" s="82" t="str">
        <f>TEXT(DATE('Enter loan data'!$B$6,'Enter loan data'!$B$5+79,),"MMM YYYY")</f>
        <v>May 2025</v>
      </c>
      <c r="CE1" s="82" t="str">
        <f>TEXT(DATE('Enter loan data'!$B$6,'Enter loan data'!$B$5+80,),"MMM YYYY")</f>
        <v>Jun 2025</v>
      </c>
      <c r="CF1" s="82" t="str">
        <f>TEXT(DATE('Enter loan data'!$B$6,'Enter loan data'!$B$5+81,),"MMM YYYY")</f>
        <v>Jul 2025</v>
      </c>
      <c r="CG1" s="82" t="str">
        <f>TEXT(DATE('Enter loan data'!$B$6,'Enter loan data'!$B$5+82,),"MMM YYYY")</f>
        <v>Aug 2025</v>
      </c>
      <c r="CH1" s="82" t="str">
        <f>TEXT(DATE('Enter loan data'!$B$6,'Enter loan data'!$B$5+83,),"MMM YYYY")</f>
        <v>Sep 2025</v>
      </c>
      <c r="CI1" s="82" t="str">
        <f>TEXT(DATE('Enter loan data'!$B$6,'Enter loan data'!$B$5+84,),"MMM YYYY")</f>
        <v>Oct 2025</v>
      </c>
      <c r="CJ1" s="82" t="str">
        <f>TEXT(DATE('Enter loan data'!$B$6,'Enter loan data'!$B$5+85,),"MMM YYYY")</f>
        <v>Nov 2025</v>
      </c>
      <c r="CK1" s="82" t="str">
        <f>TEXT(DATE('Enter loan data'!$B$6,'Enter loan data'!$B$5+86,),"MMM YYYY")</f>
        <v>Dec 2025</v>
      </c>
      <c r="CL1" s="82" t="str">
        <f>TEXT(DATE('Enter loan data'!$B$6,'Enter loan data'!$B$5+87,),"MMM YYYY")</f>
        <v>Jan 2026</v>
      </c>
      <c r="CM1" s="82" t="str">
        <f>TEXT(DATE('Enter loan data'!$B$6,'Enter loan data'!$B$5+88,),"MMM YYYY")</f>
        <v>Feb 2026</v>
      </c>
      <c r="CN1" s="82" t="str">
        <f>TEXT(DATE('Enter loan data'!$B$6,'Enter loan data'!$B$5+89,),"MMM YYYY")</f>
        <v>Mar 2026</v>
      </c>
      <c r="CO1" s="82" t="str">
        <f>TEXT(DATE('Enter loan data'!$B$6,'Enter loan data'!$B$5+90,),"MMM YYYY")</f>
        <v>Apr 2026</v>
      </c>
      <c r="CP1" s="82" t="str">
        <f>TEXT(DATE('Enter loan data'!$B$6,'Enter loan data'!$B$5+91,),"MMM YYYY")</f>
        <v>May 2026</v>
      </c>
      <c r="CQ1" s="82" t="str">
        <f>TEXT(DATE('Enter loan data'!$B$6,'Enter loan data'!$B$5+92,),"MMM YYYY")</f>
        <v>Jun 2026</v>
      </c>
      <c r="CR1" s="82" t="str">
        <f>TEXT(DATE('Enter loan data'!$B$6,'Enter loan data'!$B$5+93,),"MMM YYYY")</f>
        <v>Jul 2026</v>
      </c>
      <c r="CS1" s="82" t="str">
        <f>TEXT(DATE('Enter loan data'!$B$6,'Enter loan data'!$B$5+94,),"MMM YYYY")</f>
        <v>Aug 2026</v>
      </c>
      <c r="CT1" s="82" t="str">
        <f>TEXT(DATE('Enter loan data'!$B$6,'Enter loan data'!$B$5+95,),"MMM YYYY")</f>
        <v>Sep 2026</v>
      </c>
      <c r="CU1" s="82" t="str">
        <f>TEXT(DATE('Enter loan data'!$B$6,'Enter loan data'!$B$5+96,),"MMM YYYY")</f>
        <v>Oct 2026</v>
      </c>
    </row>
    <row r="2" spans="1:100" x14ac:dyDescent="0.35">
      <c r="B2" s="148" t="s">
        <v>29</v>
      </c>
      <c r="C2" s="84">
        <f>'Enter loan data'!$B$7+C3</f>
        <v>700</v>
      </c>
      <c r="D2" s="84">
        <f>'Enter loan data'!$B$7+D3</f>
        <v>700</v>
      </c>
      <c r="E2" s="84">
        <f>'Enter loan data'!$B$7+E3</f>
        <v>700</v>
      </c>
      <c r="F2" s="84">
        <f>'Enter loan data'!$B$7+F3</f>
        <v>700</v>
      </c>
      <c r="G2" s="84">
        <f>'Enter loan data'!$B$7+G3</f>
        <v>700</v>
      </c>
      <c r="H2" s="84">
        <f>'Enter loan data'!$B$7+H3</f>
        <v>700</v>
      </c>
      <c r="I2" s="84">
        <f>'Enter loan data'!$B$7+I3</f>
        <v>700</v>
      </c>
      <c r="J2" s="84">
        <f>'Enter loan data'!$B$7+J3</f>
        <v>700</v>
      </c>
      <c r="K2" s="84">
        <f>'Enter loan data'!$B$7+K3</f>
        <v>700</v>
      </c>
      <c r="L2" s="84">
        <f>'Enter loan data'!$B$7+L3</f>
        <v>700</v>
      </c>
      <c r="M2" s="84">
        <f>'Enter loan data'!$B$7+M3</f>
        <v>700</v>
      </c>
      <c r="N2" s="84">
        <f>'Enter loan data'!$B$7+N3</f>
        <v>700</v>
      </c>
      <c r="O2" s="84">
        <f>'Enter loan data'!$B$7+O3</f>
        <v>700</v>
      </c>
      <c r="P2" s="84">
        <f>'Enter loan data'!$B$7+P3</f>
        <v>700</v>
      </c>
      <c r="Q2" s="84">
        <f>'Enter loan data'!$B$7+Q3</f>
        <v>700</v>
      </c>
      <c r="R2" s="84">
        <f>'Enter loan data'!$B$7+R3</f>
        <v>700</v>
      </c>
      <c r="S2" s="84">
        <f>'Enter loan data'!$B$7+S3</f>
        <v>700</v>
      </c>
      <c r="T2" s="84">
        <f>'Enter loan data'!$B$7+T3</f>
        <v>700</v>
      </c>
      <c r="U2" s="84">
        <f>'Enter loan data'!$B$7+U3</f>
        <v>700</v>
      </c>
      <c r="V2" s="84">
        <f>'Enter loan data'!$B$7+V3</f>
        <v>700</v>
      </c>
      <c r="W2" s="84">
        <f>'Enter loan data'!$B$7+W3</f>
        <v>700</v>
      </c>
      <c r="X2" s="84">
        <f>'Enter loan data'!$B$7+X3</f>
        <v>700</v>
      </c>
      <c r="Y2" s="84">
        <f>'Enter loan data'!$B$7+Y3</f>
        <v>700</v>
      </c>
      <c r="Z2" s="84">
        <f>'Enter loan data'!$B$7+Z3</f>
        <v>700</v>
      </c>
      <c r="AA2" s="84">
        <f>'Enter loan data'!$B$7+AA3</f>
        <v>700</v>
      </c>
      <c r="AB2" s="84">
        <f>'Enter loan data'!$B$7+AB3</f>
        <v>700</v>
      </c>
      <c r="AC2" s="84">
        <f>'Enter loan data'!$B$7+AC3</f>
        <v>700</v>
      </c>
      <c r="AD2" s="84">
        <f>'Enter loan data'!$B$7+AD3</f>
        <v>700</v>
      </c>
      <c r="AE2" s="84">
        <f>'Enter loan data'!$B$7+AE3</f>
        <v>700</v>
      </c>
      <c r="AF2" s="84">
        <f>'Enter loan data'!$B$7+AF3</f>
        <v>700</v>
      </c>
      <c r="AG2" s="84">
        <f>'Enter loan data'!$B$7+AG3</f>
        <v>700</v>
      </c>
      <c r="AH2" s="84">
        <f>'Enter loan data'!$B$7+AH3</f>
        <v>700</v>
      </c>
      <c r="AI2" s="84">
        <f>'Enter loan data'!$B$7+AI3</f>
        <v>700</v>
      </c>
      <c r="AJ2" s="84">
        <f>'Enter loan data'!$B$7+AJ3</f>
        <v>700</v>
      </c>
      <c r="AK2" s="84">
        <f>'Enter loan data'!$B$7+AK3</f>
        <v>700</v>
      </c>
      <c r="AL2" s="84">
        <f>'Enter loan data'!$B$7+AL3</f>
        <v>700</v>
      </c>
      <c r="AM2" s="84">
        <f>'Enter loan data'!$B$7+AM3</f>
        <v>700</v>
      </c>
      <c r="AN2" s="84">
        <f>'Enter loan data'!$B$7+AN3</f>
        <v>700</v>
      </c>
      <c r="AO2" s="84">
        <f>'Enter loan data'!$B$7+AO3</f>
        <v>700</v>
      </c>
      <c r="AP2" s="84">
        <f>'Enter loan data'!$B$7+AP3</f>
        <v>700</v>
      </c>
      <c r="AQ2" s="84">
        <f>'Enter loan data'!$B$7+AQ3</f>
        <v>700</v>
      </c>
      <c r="AR2" s="84">
        <f>'Enter loan data'!$B$7+AR3</f>
        <v>700</v>
      </c>
      <c r="AS2" s="84">
        <f>'Enter loan data'!$B$7+AS3</f>
        <v>700</v>
      </c>
      <c r="AT2" s="84">
        <f>'Enter loan data'!$B$7+AT3</f>
        <v>700</v>
      </c>
      <c r="AU2" s="84">
        <f>'Enter loan data'!$B$7+AU3</f>
        <v>700</v>
      </c>
      <c r="AV2" s="84">
        <f>'Enter loan data'!$B$7+AV3</f>
        <v>700</v>
      </c>
      <c r="AW2" s="84">
        <f>'Enter loan data'!$B$7+AW3</f>
        <v>700</v>
      </c>
      <c r="AX2" s="84">
        <f>'Enter loan data'!$B$7+AX3</f>
        <v>700</v>
      </c>
      <c r="AY2" s="84">
        <f>'Enter loan data'!$B$7+AY3</f>
        <v>700</v>
      </c>
      <c r="AZ2" s="84">
        <f>'Enter loan data'!$B$7+AZ3</f>
        <v>700</v>
      </c>
      <c r="BA2" s="84">
        <f>'Enter loan data'!$B$7+BA3</f>
        <v>700</v>
      </c>
      <c r="BB2" s="84">
        <f>'Enter loan data'!$B$7+BB3</f>
        <v>700</v>
      </c>
      <c r="BC2" s="84">
        <f>'Enter loan data'!$B$7+BC3</f>
        <v>700</v>
      </c>
      <c r="BD2" s="84">
        <f>'Enter loan data'!$B$7+BD3</f>
        <v>700</v>
      </c>
      <c r="BE2" s="84">
        <f>'Enter loan data'!$B$7+BE3</f>
        <v>700</v>
      </c>
      <c r="BF2" s="84">
        <f>'Enter loan data'!$B$7+BF3</f>
        <v>700</v>
      </c>
      <c r="BG2" s="84">
        <f>'Enter loan data'!$B$7+BG3</f>
        <v>700</v>
      </c>
      <c r="BH2" s="84">
        <f>'Enter loan data'!$B$7+BH3</f>
        <v>700</v>
      </c>
      <c r="BI2" s="84">
        <f>'Enter loan data'!$B$7+BI3</f>
        <v>700</v>
      </c>
      <c r="BJ2" s="84">
        <f>'Enter loan data'!$B$7+BJ3</f>
        <v>700</v>
      </c>
      <c r="BK2" s="84">
        <f>'Enter loan data'!$B$7+BK3</f>
        <v>700</v>
      </c>
      <c r="BL2" s="84">
        <f>'Enter loan data'!$B$7+BL3</f>
        <v>700</v>
      </c>
      <c r="BM2" s="84">
        <f>'Enter loan data'!$B$7+BM3</f>
        <v>700</v>
      </c>
      <c r="BN2" s="84">
        <f>'Enter loan data'!$B$7+BN3</f>
        <v>700</v>
      </c>
      <c r="BO2" s="84">
        <f>'Enter loan data'!$B$7+BO3</f>
        <v>700</v>
      </c>
      <c r="BP2" s="84">
        <f>'Enter loan data'!$B$7+BP3</f>
        <v>700</v>
      </c>
      <c r="BQ2" s="84">
        <f>'Enter loan data'!$B$7+BQ3</f>
        <v>700</v>
      </c>
      <c r="BR2" s="84">
        <f>'Enter loan data'!$B$7+BR3</f>
        <v>700</v>
      </c>
      <c r="BS2" s="84">
        <f>'Enter loan data'!$B$7+BS3</f>
        <v>700</v>
      </c>
      <c r="BT2" s="84">
        <f>'Enter loan data'!$B$7+BT3</f>
        <v>700</v>
      </c>
      <c r="BU2" s="84">
        <f>'Enter loan data'!$B$7+BU3</f>
        <v>700</v>
      </c>
      <c r="BV2" s="84">
        <f>'Enter loan data'!$B$7+BV3</f>
        <v>700</v>
      </c>
      <c r="BW2" s="84">
        <f>'Enter loan data'!$B$7+BW3</f>
        <v>700</v>
      </c>
      <c r="BX2" s="84">
        <f>'Enter loan data'!$B$7+BX3</f>
        <v>700</v>
      </c>
      <c r="BY2" s="84">
        <f>'Enter loan data'!$B$7+BY3</f>
        <v>700</v>
      </c>
      <c r="BZ2" s="84">
        <f>'Enter loan data'!$B$7+BZ3</f>
        <v>700</v>
      </c>
      <c r="CA2" s="84">
        <f>'Enter loan data'!$B$7+CA3</f>
        <v>700</v>
      </c>
      <c r="CB2" s="84">
        <f>'Enter loan data'!$B$7+CB3</f>
        <v>700</v>
      </c>
      <c r="CC2" s="84">
        <f>'Enter loan data'!$B$7+CC3</f>
        <v>700</v>
      </c>
      <c r="CD2" s="84">
        <f>'Enter loan data'!$B$7+CD3</f>
        <v>700</v>
      </c>
      <c r="CE2" s="84">
        <f>'Enter loan data'!$B$7+CE3</f>
        <v>700</v>
      </c>
      <c r="CF2" s="84">
        <f>'Enter loan data'!$B$7+CF3</f>
        <v>700</v>
      </c>
      <c r="CG2" s="84">
        <f>'Enter loan data'!$B$7+CG3</f>
        <v>700</v>
      </c>
      <c r="CH2" s="84">
        <f>'Enter loan data'!$B$7+CH3</f>
        <v>700</v>
      </c>
      <c r="CI2" s="84">
        <f>'Enter loan data'!$B$7+CI3</f>
        <v>700</v>
      </c>
      <c r="CJ2" s="84">
        <f>'Enter loan data'!$B$7+CJ3</f>
        <v>700</v>
      </c>
      <c r="CK2" s="84">
        <f>'Enter loan data'!$B$7+CK3</f>
        <v>700</v>
      </c>
      <c r="CL2" s="84">
        <f>'Enter loan data'!$B$7+CL3</f>
        <v>700</v>
      </c>
      <c r="CM2" s="84">
        <f>'Enter loan data'!$B$7+CM3</f>
        <v>700</v>
      </c>
      <c r="CN2" s="84">
        <f>'Enter loan data'!$B$7+CN3</f>
        <v>700</v>
      </c>
      <c r="CO2" s="84">
        <f>'Enter loan data'!$B$7+CO3</f>
        <v>700</v>
      </c>
      <c r="CP2" s="84">
        <f>'Enter loan data'!$B$7+CP3</f>
        <v>700</v>
      </c>
      <c r="CQ2" s="84">
        <f>'Enter loan data'!$B$7+CQ3</f>
        <v>700</v>
      </c>
      <c r="CR2" s="84">
        <f>'Enter loan data'!$B$7+CR3</f>
        <v>700</v>
      </c>
      <c r="CS2" s="84">
        <f>'Enter loan data'!$B$7+CS3</f>
        <v>700</v>
      </c>
      <c r="CT2" s="84">
        <f>'Enter loan data'!$B$7+CT3</f>
        <v>700</v>
      </c>
      <c r="CU2" s="84">
        <f>'Enter loan data'!$B$7+CU3</f>
        <v>700</v>
      </c>
      <c r="CV2" s="32"/>
    </row>
    <row r="3" spans="1:100" x14ac:dyDescent="0.35">
      <c r="B3" s="148" t="s">
        <v>30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32"/>
    </row>
    <row r="4" spans="1:100" x14ac:dyDescent="0.3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</row>
    <row r="5" spans="1:100" x14ac:dyDescent="0.35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</row>
    <row r="6" spans="1:100" x14ac:dyDescent="0.35">
      <c r="A6" s="33" t="s">
        <v>31</v>
      </c>
      <c r="B6" s="149" t="str">
        <f>'In depth results'!A3</f>
        <v>Car</v>
      </c>
      <c r="C6" s="150"/>
      <c r="D6" s="150"/>
      <c r="E6" s="151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31"/>
    </row>
    <row r="7" spans="1:100" x14ac:dyDescent="0.35">
      <c r="A7" s="34"/>
      <c r="B7" s="150" t="s">
        <v>32</v>
      </c>
      <c r="C7" s="150"/>
      <c r="D7" s="152">
        <f>C12</f>
        <v>5719.166666666667</v>
      </c>
      <c r="E7" s="152">
        <f>D12</f>
        <v>4807.2944444444447</v>
      </c>
      <c r="F7" s="152">
        <f t="shared" ref="F7:BQ7" si="0">E12</f>
        <v>3889.3430740740741</v>
      </c>
      <c r="G7" s="152">
        <f t="shared" si="0"/>
        <v>2965.2720279012347</v>
      </c>
      <c r="H7" s="152">
        <f t="shared" si="0"/>
        <v>2035.0405080872429</v>
      </c>
      <c r="I7" s="152">
        <f t="shared" si="0"/>
        <v>1098.6074448078243</v>
      </c>
      <c r="J7" s="152">
        <f t="shared" si="0"/>
        <v>155.93149443987659</v>
      </c>
      <c r="K7" s="152">
        <f t="shared" si="0"/>
        <v>0</v>
      </c>
      <c r="L7" s="152">
        <f t="shared" si="0"/>
        <v>0</v>
      </c>
      <c r="M7" s="152">
        <f t="shared" si="0"/>
        <v>0</v>
      </c>
      <c r="N7" s="152">
        <f t="shared" si="0"/>
        <v>0</v>
      </c>
      <c r="O7" s="152">
        <f t="shared" si="0"/>
        <v>0</v>
      </c>
      <c r="P7" s="152">
        <f t="shared" si="0"/>
        <v>0</v>
      </c>
      <c r="Q7" s="152">
        <f t="shared" si="0"/>
        <v>0</v>
      </c>
      <c r="R7" s="152">
        <f t="shared" si="0"/>
        <v>0</v>
      </c>
      <c r="S7" s="152">
        <f t="shared" si="0"/>
        <v>0</v>
      </c>
      <c r="T7" s="152">
        <f t="shared" si="0"/>
        <v>0</v>
      </c>
      <c r="U7" s="152">
        <f t="shared" si="0"/>
        <v>0</v>
      </c>
      <c r="V7" s="152">
        <f t="shared" si="0"/>
        <v>0</v>
      </c>
      <c r="W7" s="152">
        <f t="shared" si="0"/>
        <v>0</v>
      </c>
      <c r="X7" s="152">
        <f t="shared" si="0"/>
        <v>0</v>
      </c>
      <c r="Y7" s="152">
        <f t="shared" si="0"/>
        <v>0</v>
      </c>
      <c r="Z7" s="152">
        <f t="shared" si="0"/>
        <v>0</v>
      </c>
      <c r="AA7" s="152">
        <f t="shared" si="0"/>
        <v>0</v>
      </c>
      <c r="AB7" s="152">
        <f t="shared" si="0"/>
        <v>0</v>
      </c>
      <c r="AC7" s="152">
        <f t="shared" si="0"/>
        <v>0</v>
      </c>
      <c r="AD7" s="152">
        <f t="shared" si="0"/>
        <v>0</v>
      </c>
      <c r="AE7" s="152">
        <f t="shared" si="0"/>
        <v>0</v>
      </c>
      <c r="AF7" s="152">
        <f t="shared" si="0"/>
        <v>0</v>
      </c>
      <c r="AG7" s="152">
        <f t="shared" si="0"/>
        <v>0</v>
      </c>
      <c r="AH7" s="152">
        <f t="shared" si="0"/>
        <v>0</v>
      </c>
      <c r="AI7" s="152">
        <f t="shared" si="0"/>
        <v>0</v>
      </c>
      <c r="AJ7" s="152">
        <f t="shared" si="0"/>
        <v>0</v>
      </c>
      <c r="AK7" s="152">
        <f t="shared" si="0"/>
        <v>0</v>
      </c>
      <c r="AL7" s="152">
        <f t="shared" si="0"/>
        <v>0</v>
      </c>
      <c r="AM7" s="152">
        <f t="shared" si="0"/>
        <v>0</v>
      </c>
      <c r="AN7" s="152">
        <f t="shared" si="0"/>
        <v>0</v>
      </c>
      <c r="AO7" s="152">
        <f t="shared" si="0"/>
        <v>0</v>
      </c>
      <c r="AP7" s="152">
        <f t="shared" si="0"/>
        <v>0</v>
      </c>
      <c r="AQ7" s="152">
        <f t="shared" si="0"/>
        <v>0</v>
      </c>
      <c r="AR7" s="152">
        <f t="shared" si="0"/>
        <v>0</v>
      </c>
      <c r="AS7" s="152">
        <f t="shared" si="0"/>
        <v>0</v>
      </c>
      <c r="AT7" s="152">
        <f t="shared" si="0"/>
        <v>0</v>
      </c>
      <c r="AU7" s="152">
        <f t="shared" si="0"/>
        <v>0</v>
      </c>
      <c r="AV7" s="152">
        <f t="shared" si="0"/>
        <v>0</v>
      </c>
      <c r="AW7" s="152">
        <f t="shared" si="0"/>
        <v>0</v>
      </c>
      <c r="AX7" s="152">
        <f t="shared" si="0"/>
        <v>0</v>
      </c>
      <c r="AY7" s="152">
        <f t="shared" si="0"/>
        <v>0</v>
      </c>
      <c r="AZ7" s="152">
        <f t="shared" si="0"/>
        <v>0</v>
      </c>
      <c r="BA7" s="152">
        <f t="shared" si="0"/>
        <v>0</v>
      </c>
      <c r="BB7" s="152">
        <f t="shared" si="0"/>
        <v>0</v>
      </c>
      <c r="BC7" s="152">
        <f t="shared" si="0"/>
        <v>0</v>
      </c>
      <c r="BD7" s="152">
        <f t="shared" si="0"/>
        <v>0</v>
      </c>
      <c r="BE7" s="152">
        <f t="shared" si="0"/>
        <v>0</v>
      </c>
      <c r="BF7" s="152">
        <f t="shared" si="0"/>
        <v>0</v>
      </c>
      <c r="BG7" s="152">
        <f t="shared" si="0"/>
        <v>0</v>
      </c>
      <c r="BH7" s="152">
        <f t="shared" si="0"/>
        <v>0</v>
      </c>
      <c r="BI7" s="152">
        <f t="shared" si="0"/>
        <v>0</v>
      </c>
      <c r="BJ7" s="152">
        <f t="shared" si="0"/>
        <v>0</v>
      </c>
      <c r="BK7" s="152">
        <f t="shared" si="0"/>
        <v>0</v>
      </c>
      <c r="BL7" s="152">
        <f t="shared" si="0"/>
        <v>0</v>
      </c>
      <c r="BM7" s="152">
        <f t="shared" si="0"/>
        <v>0</v>
      </c>
      <c r="BN7" s="152">
        <f t="shared" si="0"/>
        <v>0</v>
      </c>
      <c r="BO7" s="152">
        <f t="shared" si="0"/>
        <v>0</v>
      </c>
      <c r="BP7" s="152">
        <f t="shared" si="0"/>
        <v>0</v>
      </c>
      <c r="BQ7" s="152">
        <f t="shared" si="0"/>
        <v>0</v>
      </c>
      <c r="BR7" s="152">
        <f t="shared" ref="BR7:CU7" si="1">BQ12</f>
        <v>0</v>
      </c>
      <c r="BS7" s="152">
        <f t="shared" si="1"/>
        <v>0</v>
      </c>
      <c r="BT7" s="152">
        <f t="shared" si="1"/>
        <v>0</v>
      </c>
      <c r="BU7" s="152">
        <f t="shared" si="1"/>
        <v>0</v>
      </c>
      <c r="BV7" s="152">
        <f t="shared" si="1"/>
        <v>0</v>
      </c>
      <c r="BW7" s="152">
        <f t="shared" si="1"/>
        <v>0</v>
      </c>
      <c r="BX7" s="152">
        <f t="shared" si="1"/>
        <v>0</v>
      </c>
      <c r="BY7" s="152">
        <f t="shared" si="1"/>
        <v>0</v>
      </c>
      <c r="BZ7" s="152">
        <f t="shared" si="1"/>
        <v>0</v>
      </c>
      <c r="CA7" s="152">
        <f t="shared" si="1"/>
        <v>0</v>
      </c>
      <c r="CB7" s="152">
        <f t="shared" si="1"/>
        <v>0</v>
      </c>
      <c r="CC7" s="152">
        <f t="shared" si="1"/>
        <v>0</v>
      </c>
      <c r="CD7" s="152">
        <f t="shared" si="1"/>
        <v>0</v>
      </c>
      <c r="CE7" s="152">
        <f t="shared" si="1"/>
        <v>0</v>
      </c>
      <c r="CF7" s="152">
        <f t="shared" si="1"/>
        <v>0</v>
      </c>
      <c r="CG7" s="152">
        <f t="shared" si="1"/>
        <v>0</v>
      </c>
      <c r="CH7" s="152">
        <f t="shared" si="1"/>
        <v>0</v>
      </c>
      <c r="CI7" s="152">
        <f t="shared" si="1"/>
        <v>0</v>
      </c>
      <c r="CJ7" s="152">
        <f t="shared" si="1"/>
        <v>0</v>
      </c>
      <c r="CK7" s="152">
        <f t="shared" si="1"/>
        <v>0</v>
      </c>
      <c r="CL7" s="152">
        <f t="shared" si="1"/>
        <v>0</v>
      </c>
      <c r="CM7" s="152">
        <f t="shared" si="1"/>
        <v>0</v>
      </c>
      <c r="CN7" s="152">
        <f t="shared" si="1"/>
        <v>0</v>
      </c>
      <c r="CO7" s="152">
        <f t="shared" si="1"/>
        <v>0</v>
      </c>
      <c r="CP7" s="152">
        <f t="shared" si="1"/>
        <v>0</v>
      </c>
      <c r="CQ7" s="152">
        <f t="shared" si="1"/>
        <v>0</v>
      </c>
      <c r="CR7" s="152">
        <f t="shared" si="1"/>
        <v>0</v>
      </c>
      <c r="CS7" s="152">
        <f t="shared" si="1"/>
        <v>0</v>
      </c>
      <c r="CT7" s="152">
        <f t="shared" si="1"/>
        <v>0</v>
      </c>
      <c r="CU7" s="152">
        <f t="shared" si="1"/>
        <v>0</v>
      </c>
      <c r="CV7" s="31"/>
    </row>
    <row r="8" spans="1:100" x14ac:dyDescent="0.35">
      <c r="A8" s="34"/>
      <c r="B8" s="150" t="s">
        <v>33</v>
      </c>
      <c r="C8" s="152">
        <f>C9*('In depth results'!C3/12)</f>
        <v>44.166666666666671</v>
      </c>
      <c r="D8" s="152">
        <f>D7*('In depth results'!$C$3/12)</f>
        <v>38.12777777777778</v>
      </c>
      <c r="E8" s="152">
        <f>E7*('In depth results'!$C$3/12)</f>
        <v>32.04862962962963</v>
      </c>
      <c r="F8" s="152">
        <f>F7*('In depth results'!$C$3/12)</f>
        <v>25.928953827160495</v>
      </c>
      <c r="G8" s="152">
        <f>G7*('In depth results'!$C$3/12)</f>
        <v>19.768480186008233</v>
      </c>
      <c r="H8" s="152">
        <f>H7*('In depth results'!$C$3/12)</f>
        <v>13.566936720581619</v>
      </c>
      <c r="I8" s="152">
        <f>I7*('In depth results'!$C$3/12)</f>
        <v>7.3240496320521622</v>
      </c>
      <c r="J8" s="152">
        <f>J7*('In depth results'!$C$3/12)</f>
        <v>1.039543296265844</v>
      </c>
      <c r="K8" s="152">
        <f>K7*('In depth results'!$C$3/12)</f>
        <v>0</v>
      </c>
      <c r="L8" s="152">
        <f>L7*('In depth results'!$C$3/12)</f>
        <v>0</v>
      </c>
      <c r="M8" s="152">
        <f>M7*('In depth results'!$C$3/12)</f>
        <v>0</v>
      </c>
      <c r="N8" s="152">
        <f>N7*('In depth results'!$C$3/12)</f>
        <v>0</v>
      </c>
      <c r="O8" s="152">
        <f>O7*('In depth results'!$C$3/12)</f>
        <v>0</v>
      </c>
      <c r="P8" s="152">
        <f>P7*('In depth results'!$C$3/12)</f>
        <v>0</v>
      </c>
      <c r="Q8" s="152">
        <f>Q7*('In depth results'!$C$3/12)</f>
        <v>0</v>
      </c>
      <c r="R8" s="152">
        <f>R7*('In depth results'!$C$3/12)</f>
        <v>0</v>
      </c>
      <c r="S8" s="152">
        <f>S7*('In depth results'!$C$3/12)</f>
        <v>0</v>
      </c>
      <c r="T8" s="152">
        <f>T7*('In depth results'!$C$3/12)</f>
        <v>0</v>
      </c>
      <c r="U8" s="152">
        <f>U7*('In depth results'!$C$3/12)</f>
        <v>0</v>
      </c>
      <c r="V8" s="152">
        <f>V7*('In depth results'!$C$3/12)</f>
        <v>0</v>
      </c>
      <c r="W8" s="152">
        <f>W7*('In depth results'!$C$3/12)</f>
        <v>0</v>
      </c>
      <c r="X8" s="152">
        <f>X7*('In depth results'!$C$3/12)</f>
        <v>0</v>
      </c>
      <c r="Y8" s="152">
        <f>Y7*('In depth results'!$C$3/12)</f>
        <v>0</v>
      </c>
      <c r="Z8" s="152">
        <f>Z7*('In depth results'!$C$3/12)</f>
        <v>0</v>
      </c>
      <c r="AA8" s="152">
        <f>AA7*('In depth results'!$C$3/12)</f>
        <v>0</v>
      </c>
      <c r="AB8" s="152">
        <f>AB7*('In depth results'!$C$3/12)</f>
        <v>0</v>
      </c>
      <c r="AC8" s="152">
        <f>AC7*('In depth results'!$C$3/12)</f>
        <v>0</v>
      </c>
      <c r="AD8" s="152">
        <f>AD7*('In depth results'!$C$3/12)</f>
        <v>0</v>
      </c>
      <c r="AE8" s="152">
        <f>AE7*('In depth results'!$C$3/12)</f>
        <v>0</v>
      </c>
      <c r="AF8" s="152">
        <f>AF7*('In depth results'!$C$3/12)</f>
        <v>0</v>
      </c>
      <c r="AG8" s="152">
        <f>AG7*('In depth results'!$C$3/12)</f>
        <v>0</v>
      </c>
      <c r="AH8" s="152">
        <f>AH7*('In depth results'!$C$3/12)</f>
        <v>0</v>
      </c>
      <c r="AI8" s="152">
        <f>AI7*('In depth results'!$C$3/12)</f>
        <v>0</v>
      </c>
      <c r="AJ8" s="152">
        <f>AJ7*('In depth results'!$C$3/12)</f>
        <v>0</v>
      </c>
      <c r="AK8" s="152">
        <f>AK7*('In depth results'!$C$3/12)</f>
        <v>0</v>
      </c>
      <c r="AL8" s="152">
        <f>AL7*('In depth results'!$C$3/12)</f>
        <v>0</v>
      </c>
      <c r="AM8" s="152">
        <f>AM7*('In depth results'!$C$3/12)</f>
        <v>0</v>
      </c>
      <c r="AN8" s="152">
        <f>AN7*('In depth results'!$C$3/12)</f>
        <v>0</v>
      </c>
      <c r="AO8" s="152">
        <f>AO7*('In depth results'!$C$3/12)</f>
        <v>0</v>
      </c>
      <c r="AP8" s="152">
        <f>AP7*('In depth results'!$C$3/12)</f>
        <v>0</v>
      </c>
      <c r="AQ8" s="152">
        <f>AQ7*('In depth results'!$C$3/12)</f>
        <v>0</v>
      </c>
      <c r="AR8" s="152">
        <f>AR7*('In depth results'!$C$3/12)</f>
        <v>0</v>
      </c>
      <c r="AS8" s="152">
        <f>AS7*('In depth results'!$C$3/12)</f>
        <v>0</v>
      </c>
      <c r="AT8" s="152">
        <f>AT7*('In depth results'!$C$3/12)</f>
        <v>0</v>
      </c>
      <c r="AU8" s="152">
        <f>AU7*('In depth results'!$C$3/12)</f>
        <v>0</v>
      </c>
      <c r="AV8" s="152">
        <f>AV7*('In depth results'!$C$3/12)</f>
        <v>0</v>
      </c>
      <c r="AW8" s="152">
        <f>AW7*('In depth results'!$C$3/12)</f>
        <v>0</v>
      </c>
      <c r="AX8" s="152">
        <f>AX7*('In depth results'!$C$3/12)</f>
        <v>0</v>
      </c>
      <c r="AY8" s="152">
        <f>AY7*('In depth results'!$C$3/12)</f>
        <v>0</v>
      </c>
      <c r="AZ8" s="152">
        <f>AZ7*('In depth results'!$C$3/12)</f>
        <v>0</v>
      </c>
      <c r="BA8" s="152">
        <f>BA7*('In depth results'!$C$3/12)</f>
        <v>0</v>
      </c>
      <c r="BB8" s="152">
        <f>BB7*('In depth results'!$C$3/12)</f>
        <v>0</v>
      </c>
      <c r="BC8" s="152">
        <f>BC7*('In depth results'!$C$3/12)</f>
        <v>0</v>
      </c>
      <c r="BD8" s="152">
        <f>BD7*('In depth results'!$C$3/12)</f>
        <v>0</v>
      </c>
      <c r="BE8" s="152">
        <f>BE7*('In depth results'!$C$3/12)</f>
        <v>0</v>
      </c>
      <c r="BF8" s="152">
        <f>BF7*('In depth results'!$C$3/12)</f>
        <v>0</v>
      </c>
      <c r="BG8" s="152">
        <f>BG7*('In depth results'!$C$3/12)</f>
        <v>0</v>
      </c>
      <c r="BH8" s="152">
        <f>BH7*('In depth results'!$C$3/12)</f>
        <v>0</v>
      </c>
      <c r="BI8" s="152">
        <f>BI7*('In depth results'!$C$3/12)</f>
        <v>0</v>
      </c>
      <c r="BJ8" s="152">
        <f>BJ7*('In depth results'!$C$3/12)</f>
        <v>0</v>
      </c>
      <c r="BK8" s="152">
        <f>BK7*('In depth results'!$C$3/12)</f>
        <v>0</v>
      </c>
      <c r="BL8" s="152">
        <f>BL7*('In depth results'!$C$3/12)</f>
        <v>0</v>
      </c>
      <c r="BM8" s="152">
        <f>BM7*('In depth results'!$C$3/12)</f>
        <v>0</v>
      </c>
      <c r="BN8" s="152">
        <f>BN7*('In depth results'!$C$3/12)</f>
        <v>0</v>
      </c>
      <c r="BO8" s="152">
        <f>BO7*('In depth results'!$C$3/12)</f>
        <v>0</v>
      </c>
      <c r="BP8" s="152">
        <f>BP7*('In depth results'!$C$3/12)</f>
        <v>0</v>
      </c>
      <c r="BQ8" s="152">
        <f>BQ7*('In depth results'!$C$3/12)</f>
        <v>0</v>
      </c>
      <c r="BR8" s="152">
        <f>BR7*('In depth results'!$C$3/12)</f>
        <v>0</v>
      </c>
      <c r="BS8" s="152">
        <f>BS7*('In depth results'!$C$3/12)</f>
        <v>0</v>
      </c>
      <c r="BT8" s="152">
        <f>BT7*('In depth results'!$C$3/12)</f>
        <v>0</v>
      </c>
      <c r="BU8" s="152">
        <f>BU7*('In depth results'!$C$3/12)</f>
        <v>0</v>
      </c>
      <c r="BV8" s="152">
        <f>BV7*('In depth results'!$C$3/12)</f>
        <v>0</v>
      </c>
      <c r="BW8" s="152">
        <f>BW7*('In depth results'!$C$3/12)</f>
        <v>0</v>
      </c>
      <c r="BX8" s="152">
        <f>BX7*('In depth results'!$C$3/12)</f>
        <v>0</v>
      </c>
      <c r="BY8" s="152">
        <f>BY7*('In depth results'!$C$3/12)</f>
        <v>0</v>
      </c>
      <c r="BZ8" s="152">
        <f>BZ7*('In depth results'!$C$3/12)</f>
        <v>0</v>
      </c>
      <c r="CA8" s="152">
        <f>CA7*('In depth results'!$C$3/12)</f>
        <v>0</v>
      </c>
      <c r="CB8" s="152">
        <f>CB7*('In depth results'!$C$3/12)</f>
        <v>0</v>
      </c>
      <c r="CC8" s="152">
        <f>CC7*('In depth results'!$C$3/12)</f>
        <v>0</v>
      </c>
      <c r="CD8" s="152">
        <f>CD7*('In depth results'!$C$3/12)</f>
        <v>0</v>
      </c>
      <c r="CE8" s="152">
        <f>CE7*('In depth results'!$C$3/12)</f>
        <v>0</v>
      </c>
      <c r="CF8" s="152">
        <f>CF7*('In depth results'!$C$3/12)</f>
        <v>0</v>
      </c>
      <c r="CG8" s="152">
        <f>CG7*('In depth results'!$C$3/12)</f>
        <v>0</v>
      </c>
      <c r="CH8" s="152">
        <f>CH7*('In depth results'!$C$3/12)</f>
        <v>0</v>
      </c>
      <c r="CI8" s="152">
        <f>CI7*('In depth results'!$C$3/12)</f>
        <v>0</v>
      </c>
      <c r="CJ8" s="152">
        <f>CJ7*('In depth results'!$C$3/12)</f>
        <v>0</v>
      </c>
      <c r="CK8" s="152">
        <f>CK7*('In depth results'!$C$3/12)</f>
        <v>0</v>
      </c>
      <c r="CL8" s="152">
        <f>CL7*('In depth results'!$C$3/12)</f>
        <v>0</v>
      </c>
      <c r="CM8" s="152">
        <f>CM7*('In depth results'!$C$3/12)</f>
        <v>0</v>
      </c>
      <c r="CN8" s="152">
        <f>CN7*('In depth results'!$C$3/12)</f>
        <v>0</v>
      </c>
      <c r="CO8" s="152">
        <f>CO7*('In depth results'!$C$3/12)</f>
        <v>0</v>
      </c>
      <c r="CP8" s="152">
        <f>CP7*('In depth results'!$C$3/12)</f>
        <v>0</v>
      </c>
      <c r="CQ8" s="152">
        <f>CQ7*('In depth results'!$C$3/12)</f>
        <v>0</v>
      </c>
      <c r="CR8" s="152">
        <f>CR7*('In depth results'!$C$3/12)</f>
        <v>0</v>
      </c>
      <c r="CS8" s="152">
        <f>CS7*('In depth results'!$C$3/12)</f>
        <v>0</v>
      </c>
      <c r="CT8" s="152">
        <f>CT7*('In depth results'!$C$3/12)</f>
        <v>0</v>
      </c>
      <c r="CU8" s="152">
        <f>CU7*('In depth results'!$C$3/12)</f>
        <v>0</v>
      </c>
      <c r="CV8" s="31"/>
    </row>
    <row r="9" spans="1:100" x14ac:dyDescent="0.35">
      <c r="A9" s="34"/>
      <c r="B9" s="150" t="s">
        <v>34</v>
      </c>
      <c r="C9" s="152">
        <f>'In depth results'!B3</f>
        <v>6625</v>
      </c>
      <c r="D9" s="152">
        <f>D7+D8</f>
        <v>5757.2944444444447</v>
      </c>
      <c r="E9" s="152">
        <f t="shared" ref="E9:BP9" si="2">E7+E8</f>
        <v>4839.3430740740741</v>
      </c>
      <c r="F9" s="152">
        <f t="shared" si="2"/>
        <v>3915.2720279012347</v>
      </c>
      <c r="G9" s="152">
        <f t="shared" si="2"/>
        <v>2985.0405080872429</v>
      </c>
      <c r="H9" s="152">
        <f t="shared" si="2"/>
        <v>2048.6074448078243</v>
      </c>
      <c r="I9" s="152">
        <f t="shared" si="2"/>
        <v>1105.9314944398766</v>
      </c>
      <c r="J9" s="152">
        <f t="shared" si="2"/>
        <v>156.97103773614242</v>
      </c>
      <c r="K9" s="152">
        <f t="shared" si="2"/>
        <v>0</v>
      </c>
      <c r="L9" s="152">
        <f t="shared" si="2"/>
        <v>0</v>
      </c>
      <c r="M9" s="152">
        <f t="shared" si="2"/>
        <v>0</v>
      </c>
      <c r="N9" s="152">
        <f t="shared" si="2"/>
        <v>0</v>
      </c>
      <c r="O9" s="152">
        <f t="shared" si="2"/>
        <v>0</v>
      </c>
      <c r="P9" s="152">
        <f t="shared" si="2"/>
        <v>0</v>
      </c>
      <c r="Q9" s="152">
        <f t="shared" si="2"/>
        <v>0</v>
      </c>
      <c r="R9" s="152">
        <f t="shared" si="2"/>
        <v>0</v>
      </c>
      <c r="S9" s="152">
        <f t="shared" si="2"/>
        <v>0</v>
      </c>
      <c r="T9" s="152">
        <f t="shared" si="2"/>
        <v>0</v>
      </c>
      <c r="U9" s="152">
        <f t="shared" si="2"/>
        <v>0</v>
      </c>
      <c r="V9" s="152">
        <f t="shared" si="2"/>
        <v>0</v>
      </c>
      <c r="W9" s="152">
        <f t="shared" si="2"/>
        <v>0</v>
      </c>
      <c r="X9" s="152">
        <f t="shared" si="2"/>
        <v>0</v>
      </c>
      <c r="Y9" s="152">
        <f t="shared" si="2"/>
        <v>0</v>
      </c>
      <c r="Z9" s="152">
        <f t="shared" si="2"/>
        <v>0</v>
      </c>
      <c r="AA9" s="152">
        <f t="shared" si="2"/>
        <v>0</v>
      </c>
      <c r="AB9" s="152">
        <f t="shared" si="2"/>
        <v>0</v>
      </c>
      <c r="AC9" s="152">
        <f t="shared" si="2"/>
        <v>0</v>
      </c>
      <c r="AD9" s="152">
        <f t="shared" si="2"/>
        <v>0</v>
      </c>
      <c r="AE9" s="152">
        <f t="shared" si="2"/>
        <v>0</v>
      </c>
      <c r="AF9" s="152">
        <f t="shared" si="2"/>
        <v>0</v>
      </c>
      <c r="AG9" s="152">
        <f t="shared" si="2"/>
        <v>0</v>
      </c>
      <c r="AH9" s="152">
        <f t="shared" si="2"/>
        <v>0</v>
      </c>
      <c r="AI9" s="152">
        <f t="shared" si="2"/>
        <v>0</v>
      </c>
      <c r="AJ9" s="152">
        <f t="shared" si="2"/>
        <v>0</v>
      </c>
      <c r="AK9" s="152">
        <f t="shared" si="2"/>
        <v>0</v>
      </c>
      <c r="AL9" s="152">
        <f t="shared" si="2"/>
        <v>0</v>
      </c>
      <c r="AM9" s="152">
        <f t="shared" si="2"/>
        <v>0</v>
      </c>
      <c r="AN9" s="152">
        <f t="shared" si="2"/>
        <v>0</v>
      </c>
      <c r="AO9" s="152">
        <f t="shared" si="2"/>
        <v>0</v>
      </c>
      <c r="AP9" s="152">
        <f t="shared" si="2"/>
        <v>0</v>
      </c>
      <c r="AQ9" s="152">
        <f t="shared" si="2"/>
        <v>0</v>
      </c>
      <c r="AR9" s="152">
        <f t="shared" si="2"/>
        <v>0</v>
      </c>
      <c r="AS9" s="152">
        <f t="shared" si="2"/>
        <v>0</v>
      </c>
      <c r="AT9" s="152">
        <f t="shared" si="2"/>
        <v>0</v>
      </c>
      <c r="AU9" s="152">
        <f t="shared" si="2"/>
        <v>0</v>
      </c>
      <c r="AV9" s="152">
        <f t="shared" si="2"/>
        <v>0</v>
      </c>
      <c r="AW9" s="152">
        <f t="shared" si="2"/>
        <v>0</v>
      </c>
      <c r="AX9" s="152">
        <f t="shared" si="2"/>
        <v>0</v>
      </c>
      <c r="AY9" s="152">
        <f t="shared" si="2"/>
        <v>0</v>
      </c>
      <c r="AZ9" s="152">
        <f t="shared" si="2"/>
        <v>0</v>
      </c>
      <c r="BA9" s="152">
        <f t="shared" si="2"/>
        <v>0</v>
      </c>
      <c r="BB9" s="152">
        <f t="shared" si="2"/>
        <v>0</v>
      </c>
      <c r="BC9" s="152">
        <f t="shared" si="2"/>
        <v>0</v>
      </c>
      <c r="BD9" s="152">
        <f t="shared" si="2"/>
        <v>0</v>
      </c>
      <c r="BE9" s="152">
        <f t="shared" si="2"/>
        <v>0</v>
      </c>
      <c r="BF9" s="152">
        <f t="shared" si="2"/>
        <v>0</v>
      </c>
      <c r="BG9" s="152">
        <f t="shared" si="2"/>
        <v>0</v>
      </c>
      <c r="BH9" s="152">
        <f t="shared" si="2"/>
        <v>0</v>
      </c>
      <c r="BI9" s="152">
        <f t="shared" si="2"/>
        <v>0</v>
      </c>
      <c r="BJ9" s="152">
        <f t="shared" si="2"/>
        <v>0</v>
      </c>
      <c r="BK9" s="152">
        <f t="shared" si="2"/>
        <v>0</v>
      </c>
      <c r="BL9" s="152">
        <f t="shared" si="2"/>
        <v>0</v>
      </c>
      <c r="BM9" s="152">
        <f t="shared" si="2"/>
        <v>0</v>
      </c>
      <c r="BN9" s="152">
        <f t="shared" si="2"/>
        <v>0</v>
      </c>
      <c r="BO9" s="152">
        <f t="shared" si="2"/>
        <v>0</v>
      </c>
      <c r="BP9" s="152">
        <f t="shared" si="2"/>
        <v>0</v>
      </c>
      <c r="BQ9" s="152">
        <f t="shared" ref="BQ9:CU9" si="3">BQ7+BQ8</f>
        <v>0</v>
      </c>
      <c r="BR9" s="152">
        <f t="shared" si="3"/>
        <v>0</v>
      </c>
      <c r="BS9" s="152">
        <f t="shared" si="3"/>
        <v>0</v>
      </c>
      <c r="BT9" s="152">
        <f t="shared" si="3"/>
        <v>0</v>
      </c>
      <c r="BU9" s="152">
        <f t="shared" si="3"/>
        <v>0</v>
      </c>
      <c r="BV9" s="152">
        <f t="shared" si="3"/>
        <v>0</v>
      </c>
      <c r="BW9" s="152">
        <f t="shared" si="3"/>
        <v>0</v>
      </c>
      <c r="BX9" s="152">
        <f t="shared" si="3"/>
        <v>0</v>
      </c>
      <c r="BY9" s="152">
        <f t="shared" si="3"/>
        <v>0</v>
      </c>
      <c r="BZ9" s="152">
        <f t="shared" si="3"/>
        <v>0</v>
      </c>
      <c r="CA9" s="152">
        <f t="shared" si="3"/>
        <v>0</v>
      </c>
      <c r="CB9" s="152">
        <f t="shared" si="3"/>
        <v>0</v>
      </c>
      <c r="CC9" s="152">
        <f t="shared" si="3"/>
        <v>0</v>
      </c>
      <c r="CD9" s="152">
        <f t="shared" si="3"/>
        <v>0</v>
      </c>
      <c r="CE9" s="152">
        <f t="shared" si="3"/>
        <v>0</v>
      </c>
      <c r="CF9" s="152">
        <f t="shared" si="3"/>
        <v>0</v>
      </c>
      <c r="CG9" s="152">
        <f t="shared" si="3"/>
        <v>0</v>
      </c>
      <c r="CH9" s="152">
        <f t="shared" si="3"/>
        <v>0</v>
      </c>
      <c r="CI9" s="152">
        <f t="shared" si="3"/>
        <v>0</v>
      </c>
      <c r="CJ9" s="152">
        <f t="shared" si="3"/>
        <v>0</v>
      </c>
      <c r="CK9" s="152">
        <f t="shared" si="3"/>
        <v>0</v>
      </c>
      <c r="CL9" s="152">
        <f t="shared" si="3"/>
        <v>0</v>
      </c>
      <c r="CM9" s="152">
        <f t="shared" si="3"/>
        <v>0</v>
      </c>
      <c r="CN9" s="152">
        <f t="shared" si="3"/>
        <v>0</v>
      </c>
      <c r="CO9" s="152">
        <f t="shared" si="3"/>
        <v>0</v>
      </c>
      <c r="CP9" s="152">
        <f t="shared" si="3"/>
        <v>0</v>
      </c>
      <c r="CQ9" s="152">
        <f t="shared" si="3"/>
        <v>0</v>
      </c>
      <c r="CR9" s="152">
        <f t="shared" si="3"/>
        <v>0</v>
      </c>
      <c r="CS9" s="152">
        <f t="shared" si="3"/>
        <v>0</v>
      </c>
      <c r="CT9" s="152">
        <f t="shared" si="3"/>
        <v>0</v>
      </c>
      <c r="CU9" s="152">
        <f t="shared" si="3"/>
        <v>0</v>
      </c>
      <c r="CV9" s="31"/>
    </row>
    <row r="10" spans="1:100" x14ac:dyDescent="0.35">
      <c r="A10" s="34"/>
      <c r="B10" s="150" t="s">
        <v>35</v>
      </c>
      <c r="C10" s="152">
        <f>'In depth results'!$D$3+C2</f>
        <v>950</v>
      </c>
      <c r="D10" s="152">
        <f>IF(D67=0,'In depth results'!$D$9+'In depth results'!$D$3+'With extra repayments workings'!D2,'In depth results'!$D$3+'With extra repayments workings'!D2)</f>
        <v>950</v>
      </c>
      <c r="E10" s="152">
        <f>IF(E67=0,'In depth results'!$D$9+'In depth results'!$D$3+'With extra repayments workings'!E2,'In depth results'!$D$3+'With extra repayments workings'!E2)</f>
        <v>950</v>
      </c>
      <c r="F10" s="152">
        <f>IF(F67=0,'In depth results'!$D$9+'In depth results'!$D$3+'With extra repayments workings'!F2,'In depth results'!$D$3+'With extra repayments workings'!F2)</f>
        <v>950</v>
      </c>
      <c r="G10" s="152">
        <f>IF(G67=0,'In depth results'!$D$9+'In depth results'!$D$3+'With extra repayments workings'!G2,'In depth results'!$D$3+'With extra repayments workings'!G2)</f>
        <v>950</v>
      </c>
      <c r="H10" s="152">
        <f>IF(H67=0,'In depth results'!$D$9+'In depth results'!$D$3+'With extra repayments workings'!H2,'In depth results'!$D$3+'With extra repayments workings'!H2)</f>
        <v>950</v>
      </c>
      <c r="I10" s="152">
        <f>IF(I67=0,'In depth results'!$D$9+'In depth results'!$D$3+'With extra repayments workings'!I2,'In depth results'!$D$3+'With extra repayments workings'!I2)</f>
        <v>950</v>
      </c>
      <c r="J10" s="152">
        <f>IF(J67=0,'In depth results'!$D$9+'In depth results'!$D$3+'With extra repayments workings'!J2,'In depth results'!$D$3+'With extra repayments workings'!J2)</f>
        <v>950</v>
      </c>
      <c r="K10" s="152">
        <f>IF(K67=0,'In depth results'!$D$9+'In depth results'!$D$3+'With extra repayments workings'!K2,'In depth results'!$D$3+'With extra repayments workings'!K2)</f>
        <v>950</v>
      </c>
      <c r="L10" s="152">
        <f>IF(L67=0,'In depth results'!$D$9+'In depth results'!$D$3+'With extra repayments workings'!L2,'In depth results'!$D$3+'With extra repayments workings'!L2)</f>
        <v>950</v>
      </c>
      <c r="M10" s="152">
        <f>IF(M67=0,'In depth results'!$D$9+'In depth results'!$D$3+'With extra repayments workings'!M2,'In depth results'!$D$3+'With extra repayments workings'!M2)</f>
        <v>950</v>
      </c>
      <c r="N10" s="152">
        <f>IF(N67=0,'In depth results'!$D$9+'In depth results'!$D$3+'With extra repayments workings'!N2,'In depth results'!$D$3+'With extra repayments workings'!N2)</f>
        <v>950</v>
      </c>
      <c r="O10" s="152">
        <f>IF(O67=0,'In depth results'!$D$9+'In depth results'!$D$3+'With extra repayments workings'!O2,'In depth results'!$D$3+'With extra repayments workings'!O2)</f>
        <v>950</v>
      </c>
      <c r="P10" s="152">
        <f>IF(P67=0,'In depth results'!$D$9+'In depth results'!$D$3+'With extra repayments workings'!P2,'In depth results'!$D$3+'With extra repayments workings'!P2)</f>
        <v>950</v>
      </c>
      <c r="Q10" s="152">
        <f>IF(Q67=0,'In depth results'!$D$9+'In depth results'!$D$3+'With extra repayments workings'!Q2,'In depth results'!$D$3+'With extra repayments workings'!Q2)</f>
        <v>950</v>
      </c>
      <c r="R10" s="152">
        <f>IF(R67=0,'In depth results'!$D$9+'In depth results'!$D$3+'With extra repayments workings'!R2,'In depth results'!$D$3+'With extra repayments workings'!R2)</f>
        <v>950</v>
      </c>
      <c r="S10" s="152">
        <f>IF(S67=0,'In depth results'!$D$9+'In depth results'!$D$3+'With extra repayments workings'!S2,'In depth results'!$D$3+'With extra repayments workings'!S2)</f>
        <v>950</v>
      </c>
      <c r="T10" s="152">
        <f>IF(T67=0,'In depth results'!$D$9+'In depth results'!$D$3+'With extra repayments workings'!T2,'In depth results'!$D$3+'With extra repayments workings'!T2)</f>
        <v>950</v>
      </c>
      <c r="U10" s="152">
        <f>IF(U67=0,'In depth results'!$D$9+'In depth results'!$D$3+'With extra repayments workings'!U2,'In depth results'!$D$3+'With extra repayments workings'!U2)</f>
        <v>950</v>
      </c>
      <c r="V10" s="152">
        <f>IF(V67=0,'In depth results'!$D$9+'In depth results'!$D$3+'With extra repayments workings'!V2,'In depth results'!$D$3+'With extra repayments workings'!V2)</f>
        <v>1120</v>
      </c>
      <c r="W10" s="152">
        <f>IF(W67=0,'In depth results'!$D$9+'In depth results'!$D$3+'With extra repayments workings'!W2,'In depth results'!$D$3+'With extra repayments workings'!W2)</f>
        <v>1120</v>
      </c>
      <c r="X10" s="152">
        <f>IF(X67=0,'In depth results'!$D$9+'In depth results'!$D$3+'With extra repayments workings'!X2,'In depth results'!$D$3+'With extra repayments workings'!X2)</f>
        <v>1120</v>
      </c>
      <c r="Y10" s="152">
        <f>IF(Y67=0,'In depth results'!$D$9+'In depth results'!$D$3+'With extra repayments workings'!Y2,'In depth results'!$D$3+'With extra repayments workings'!Y2)</f>
        <v>1120</v>
      </c>
      <c r="Z10" s="152">
        <f>IF(Z67=0,'In depth results'!$D$9+'In depth results'!$D$3+'With extra repayments workings'!Z2,'In depth results'!$D$3+'With extra repayments workings'!Z2)</f>
        <v>1120</v>
      </c>
      <c r="AA10" s="152">
        <f>IF(AA67=0,'In depth results'!$D$9+'In depth results'!$D$3+'With extra repayments workings'!AA2,'In depth results'!$D$3+'With extra repayments workings'!AA2)</f>
        <v>1120</v>
      </c>
      <c r="AB10" s="152">
        <f>IF(AB67=0,'In depth results'!$D$9+'In depth results'!$D$3+'With extra repayments workings'!AB2,'In depth results'!$D$3+'With extra repayments workings'!AB2)</f>
        <v>1120</v>
      </c>
      <c r="AC10" s="152">
        <f>IF(AC67=0,'In depth results'!$D$9+'In depth results'!$D$3+'With extra repayments workings'!AC2,'In depth results'!$D$3+'With extra repayments workings'!AC2)</f>
        <v>1120</v>
      </c>
      <c r="AD10" s="152">
        <f>IF(AD67=0,'In depth results'!$D$9+'In depth results'!$D$3+'With extra repayments workings'!AD2,'In depth results'!$D$3+'With extra repayments workings'!AD2)</f>
        <v>1120</v>
      </c>
      <c r="AE10" s="152">
        <f>IF(AE67=0,'In depth results'!$D$9+'In depth results'!$D$3+'With extra repayments workings'!AE2,'In depth results'!$D$3+'With extra repayments workings'!AE2)</f>
        <v>1120</v>
      </c>
      <c r="AF10" s="152">
        <f>IF(AF67=0,'In depth results'!$D$9+'In depth results'!$D$3+'With extra repayments workings'!AF2,'In depth results'!$D$3+'With extra repayments workings'!AF2)</f>
        <v>1120</v>
      </c>
      <c r="AG10" s="152">
        <f>IF(AG67=0,'In depth results'!$D$9+'In depth results'!$D$3+'With extra repayments workings'!AG2,'In depth results'!$D$3+'With extra repayments workings'!AG2)</f>
        <v>1120</v>
      </c>
      <c r="AH10" s="152">
        <f>IF(AH67=0,'In depth results'!$D$9+'In depth results'!$D$3+'With extra repayments workings'!AH2,'In depth results'!$D$3+'With extra repayments workings'!AH2)</f>
        <v>1120</v>
      </c>
      <c r="AI10" s="152">
        <f>IF(AI67=0,'In depth results'!$D$9+'In depth results'!$D$3+'With extra repayments workings'!AI2,'In depth results'!$D$3+'With extra repayments workings'!AI2)</f>
        <v>1120</v>
      </c>
      <c r="AJ10" s="152">
        <f>IF(AJ67=0,'In depth results'!$D$9+'In depth results'!$D$3+'With extra repayments workings'!AJ2,'In depth results'!$D$3+'With extra repayments workings'!AJ2)</f>
        <v>1120</v>
      </c>
      <c r="AK10" s="152">
        <f>IF(AK67=0,'In depth results'!$D$9+'In depth results'!$D$3+'With extra repayments workings'!AK2,'In depth results'!$D$3+'With extra repayments workings'!AK2)</f>
        <v>1120</v>
      </c>
      <c r="AL10" s="152">
        <f>IF(AL67=0,'In depth results'!$D$9+'In depth results'!$D$3+'With extra repayments workings'!AL2,'In depth results'!$D$3+'With extra repayments workings'!AL2)</f>
        <v>1120</v>
      </c>
      <c r="AM10" s="152">
        <f>IF(AM67=0,'In depth results'!$D$9+'In depth results'!$D$3+'With extra repayments workings'!AM2,'In depth results'!$D$3+'With extra repayments workings'!AM2)</f>
        <v>1120</v>
      </c>
      <c r="AN10" s="152">
        <f>IF(AN67=0,'In depth results'!$D$9+'In depth results'!$D$3+'With extra repayments workings'!AN2,'In depth results'!$D$3+'With extra repayments workings'!AN2)</f>
        <v>1120</v>
      </c>
      <c r="AO10" s="152">
        <f>IF(AO67=0,'In depth results'!$D$9+'In depth results'!$D$3+'With extra repayments workings'!AO2,'In depth results'!$D$3+'With extra repayments workings'!AO2)</f>
        <v>1120</v>
      </c>
      <c r="AP10" s="152">
        <f>IF(AP67=0,'In depth results'!$D$9+'In depth results'!$D$3+'With extra repayments workings'!AP2,'In depth results'!$D$3+'With extra repayments workings'!AP2)</f>
        <v>1120</v>
      </c>
      <c r="AQ10" s="152">
        <f>IF(AQ67=0,'In depth results'!$D$9+'In depth results'!$D$3+'With extra repayments workings'!AQ2,'In depth results'!$D$3+'With extra repayments workings'!AQ2)</f>
        <v>1120</v>
      </c>
      <c r="AR10" s="152">
        <f>IF(AR67=0,'In depth results'!$D$9+'In depth results'!$D$3+'With extra repayments workings'!AR2,'In depth results'!$D$3+'With extra repayments workings'!AR2)</f>
        <v>1120</v>
      </c>
      <c r="AS10" s="152">
        <f>IF(AS67=0,'In depth results'!$D$9+'In depth results'!$D$3+'With extra repayments workings'!AS2,'In depth results'!$D$3+'With extra repayments workings'!AS2)</f>
        <v>1120</v>
      </c>
      <c r="AT10" s="152">
        <f>IF(AT67=0,'In depth results'!$D$9+'In depth results'!$D$3+'With extra repayments workings'!AT2,'In depth results'!$D$3+'With extra repayments workings'!AT2)</f>
        <v>1120</v>
      </c>
      <c r="AU10" s="152">
        <f>IF(AU67=0,'In depth results'!$D$9+'In depth results'!$D$3+'With extra repayments workings'!AU2,'In depth results'!$D$3+'With extra repayments workings'!AU2)</f>
        <v>1120</v>
      </c>
      <c r="AV10" s="152">
        <f>IF(AV67=0,'In depth results'!$D$9+'In depth results'!$D$3+'With extra repayments workings'!AV2,'In depth results'!$D$3+'With extra repayments workings'!AV2)</f>
        <v>1120</v>
      </c>
      <c r="AW10" s="152">
        <f>IF(AW67=0,'In depth results'!$D$9+'In depth results'!$D$3+'With extra repayments workings'!AW2,'In depth results'!$D$3+'With extra repayments workings'!AW2)</f>
        <v>1120</v>
      </c>
      <c r="AX10" s="152">
        <f>IF(AX67=0,'In depth results'!$D$9+'In depth results'!$D$3+'With extra repayments workings'!AX2,'In depth results'!$D$3+'With extra repayments workings'!AX2)</f>
        <v>1120</v>
      </c>
      <c r="AY10" s="152">
        <f>IF(AY67=0,'In depth results'!$D$9+'In depth results'!$D$3+'With extra repayments workings'!AY2,'In depth results'!$D$3+'With extra repayments workings'!AY2)</f>
        <v>1120</v>
      </c>
      <c r="AZ10" s="152">
        <f>IF(AZ67=0,'In depth results'!$D$9+'In depth results'!$D$3+'With extra repayments workings'!AZ2,'In depth results'!$D$3+'With extra repayments workings'!AZ2)</f>
        <v>1120</v>
      </c>
      <c r="BA10" s="152">
        <f>IF(BA67=0,'In depth results'!$D$9+'In depth results'!$D$3+'With extra repayments workings'!BA2,'In depth results'!$D$3+'With extra repayments workings'!BA2)</f>
        <v>1120</v>
      </c>
      <c r="BB10" s="152">
        <f>IF(BB67=0,'In depth results'!$D$9+'In depth results'!$D$3+'With extra repayments workings'!BB2,'In depth results'!$D$3+'With extra repayments workings'!BB2)</f>
        <v>1120</v>
      </c>
      <c r="BC10" s="152">
        <f>IF(BC67=0,'In depth results'!$D$9+'In depth results'!$D$3+'With extra repayments workings'!BC2,'In depth results'!$D$3+'With extra repayments workings'!BC2)</f>
        <v>1120</v>
      </c>
      <c r="BD10" s="152">
        <f>IF(BD67=0,'In depth results'!$D$9+'In depth results'!$D$3+'With extra repayments workings'!BD2,'In depth results'!$D$3+'With extra repayments workings'!BD2)</f>
        <v>1120</v>
      </c>
      <c r="BE10" s="152">
        <f>IF(BE67=0,'In depth results'!$D$9+'In depth results'!$D$3+'With extra repayments workings'!BE2,'In depth results'!$D$3+'With extra repayments workings'!BE2)</f>
        <v>1120</v>
      </c>
      <c r="BF10" s="152">
        <f>IF(BF67=0,'In depth results'!$D$9+'In depth results'!$D$3+'With extra repayments workings'!BF2,'In depth results'!$D$3+'With extra repayments workings'!BF2)</f>
        <v>1120</v>
      </c>
      <c r="BG10" s="152">
        <f>IF(BG67=0,'In depth results'!$D$9+'In depth results'!$D$3+'With extra repayments workings'!BG2,'In depth results'!$D$3+'With extra repayments workings'!BG2)</f>
        <v>1120</v>
      </c>
      <c r="BH10" s="152">
        <f>IF(BH67=0,'In depth results'!$D$9+'In depth results'!$D$3+'With extra repayments workings'!BH2,'In depth results'!$D$3+'With extra repayments workings'!BH2)</f>
        <v>1120</v>
      </c>
      <c r="BI10" s="152">
        <f>IF(BI67=0,'In depth results'!$D$9+'In depth results'!$D$3+'With extra repayments workings'!BI2,'In depth results'!$D$3+'With extra repayments workings'!BI2)</f>
        <v>1120</v>
      </c>
      <c r="BJ10" s="152">
        <f>IF(BJ67=0,'In depth results'!$D$9+'In depth results'!$D$3+'With extra repayments workings'!BJ2,'In depth results'!$D$3+'With extra repayments workings'!BJ2)</f>
        <v>1120</v>
      </c>
      <c r="BK10" s="152">
        <f>IF(BK67=0,'In depth results'!$D$9+'In depth results'!$D$3+'With extra repayments workings'!BK2,'In depth results'!$D$3+'With extra repayments workings'!BK2)</f>
        <v>1120</v>
      </c>
      <c r="BL10" s="152">
        <f>IF(BL67=0,'In depth results'!$D$9+'In depth results'!$D$3+'With extra repayments workings'!BL2,'In depth results'!$D$3+'With extra repayments workings'!BL2)</f>
        <v>1120</v>
      </c>
      <c r="BM10" s="152">
        <f>IF(BM67=0,'In depth results'!$D$9+'In depth results'!$D$3+'With extra repayments workings'!BM2,'In depth results'!$D$3+'With extra repayments workings'!BM2)</f>
        <v>1120</v>
      </c>
      <c r="BN10" s="152">
        <f>IF(BN67=0,'In depth results'!$D$9+'In depth results'!$D$3+'With extra repayments workings'!BN2,'In depth results'!$D$3+'With extra repayments workings'!BN2)</f>
        <v>1120</v>
      </c>
      <c r="BO10" s="152">
        <f>IF(BO67=0,'In depth results'!$D$9+'In depth results'!$D$3+'With extra repayments workings'!BO2,'In depth results'!$D$3+'With extra repayments workings'!BO2)</f>
        <v>1120</v>
      </c>
      <c r="BP10" s="152">
        <f>IF(BP67=0,'In depth results'!$D$9+'In depth results'!$D$3+'With extra repayments workings'!BP2,'In depth results'!$D$3+'With extra repayments workings'!BP2)</f>
        <v>1120</v>
      </c>
      <c r="BQ10" s="152">
        <f>IF(BQ67=0,'In depth results'!$D$9+'In depth results'!$D$3+'With extra repayments workings'!BQ2,'In depth results'!$D$3+'With extra repayments workings'!BQ2)</f>
        <v>1120</v>
      </c>
      <c r="BR10" s="152">
        <f>IF(BR67=0,'In depth results'!$D$9+'In depth results'!$D$3+'With extra repayments workings'!BR2,'In depth results'!$D$3+'With extra repayments workings'!BR2)</f>
        <v>1120</v>
      </c>
      <c r="BS10" s="152">
        <f>IF(BS67=0,'In depth results'!$D$9+'In depth results'!$D$3+'With extra repayments workings'!BS2,'In depth results'!$D$3+'With extra repayments workings'!BS2)</f>
        <v>1120</v>
      </c>
      <c r="BT10" s="152">
        <f>IF(BT67=0,'In depth results'!$D$9+'In depth results'!$D$3+'With extra repayments workings'!BT2,'In depth results'!$D$3+'With extra repayments workings'!BT2)</f>
        <v>1120</v>
      </c>
      <c r="BU10" s="152">
        <f>IF(BU67=0,'In depth results'!$D$9+'In depth results'!$D$3+'With extra repayments workings'!BU2,'In depth results'!$D$3+'With extra repayments workings'!BU2)</f>
        <v>1120</v>
      </c>
      <c r="BV10" s="152">
        <f>IF(BV67=0,'In depth results'!$D$9+'In depth results'!$D$3+'With extra repayments workings'!BV2,'In depth results'!$D$3+'With extra repayments workings'!BV2)</f>
        <v>1120</v>
      </c>
      <c r="BW10" s="152">
        <f>IF(BW67=0,'In depth results'!$D$9+'In depth results'!$D$3+'With extra repayments workings'!BW2,'In depth results'!$D$3+'With extra repayments workings'!BW2)</f>
        <v>1120</v>
      </c>
      <c r="BX10" s="152">
        <f>IF(BX67=0,'In depth results'!$D$9+'In depth results'!$D$3+'With extra repayments workings'!BX2,'In depth results'!$D$3+'With extra repayments workings'!BX2)</f>
        <v>1120</v>
      </c>
      <c r="BY10" s="152">
        <f>IF(BY67=0,'In depth results'!$D$9+'In depth results'!$D$3+'With extra repayments workings'!BY2,'In depth results'!$D$3+'With extra repayments workings'!BY2)</f>
        <v>1120</v>
      </c>
      <c r="BZ10" s="152">
        <f>IF(BZ67=0,'In depth results'!$D$9+'In depth results'!$D$3+'With extra repayments workings'!BZ2,'In depth results'!$D$3+'With extra repayments workings'!BZ2)</f>
        <v>1120</v>
      </c>
      <c r="CA10" s="152">
        <f>IF(CA67=0,'In depth results'!$D$9+'In depth results'!$D$3+'With extra repayments workings'!CA2,'In depth results'!$D$3+'With extra repayments workings'!CA2)</f>
        <v>1120</v>
      </c>
      <c r="CB10" s="152">
        <f>IF(CB67=0,'In depth results'!$D$9+'In depth results'!$D$3+'With extra repayments workings'!CB2,'In depth results'!$D$3+'With extra repayments workings'!CB2)</f>
        <v>1120</v>
      </c>
      <c r="CC10" s="152">
        <f>IF(CC67=0,'In depth results'!$D$9+'In depth results'!$D$3+'With extra repayments workings'!CC2,'In depth results'!$D$3+'With extra repayments workings'!CC2)</f>
        <v>1120</v>
      </c>
      <c r="CD10" s="152">
        <f>IF(CD67=0,'In depth results'!$D$9+'In depth results'!$D$3+'With extra repayments workings'!CD2,'In depth results'!$D$3+'With extra repayments workings'!CD2)</f>
        <v>1120</v>
      </c>
      <c r="CE10" s="152">
        <f>IF(CE67=0,'In depth results'!$D$9+'In depth results'!$D$3+'With extra repayments workings'!CE2,'In depth results'!$D$3+'With extra repayments workings'!CE2)</f>
        <v>1120</v>
      </c>
      <c r="CF10" s="152">
        <f>IF(CF67=0,'In depth results'!$D$9+'In depth results'!$D$3+'With extra repayments workings'!CF2,'In depth results'!$D$3+'With extra repayments workings'!CF2)</f>
        <v>1120</v>
      </c>
      <c r="CG10" s="152">
        <f>IF(CG67=0,'In depth results'!$D$9+'In depth results'!$D$3+'With extra repayments workings'!CG2,'In depth results'!$D$3+'With extra repayments workings'!CG2)</f>
        <v>1120</v>
      </c>
      <c r="CH10" s="152">
        <f>IF(CH67=0,'In depth results'!$D$9+'In depth results'!$D$3+'With extra repayments workings'!CH2,'In depth results'!$D$3+'With extra repayments workings'!CH2)</f>
        <v>1120</v>
      </c>
      <c r="CI10" s="152">
        <f>IF(CI67=0,'In depth results'!$D$9+'In depth results'!$D$3+'With extra repayments workings'!CI2,'In depth results'!$D$3+'With extra repayments workings'!CI2)</f>
        <v>1120</v>
      </c>
      <c r="CJ10" s="152">
        <f>IF(CJ67=0,'In depth results'!$D$9+'In depth results'!$D$3+'With extra repayments workings'!CJ2,'In depth results'!$D$3+'With extra repayments workings'!CJ2)</f>
        <v>1120</v>
      </c>
      <c r="CK10" s="152">
        <f>IF(CK67=0,'In depth results'!$D$9+'In depth results'!$D$3+'With extra repayments workings'!CK2,'In depth results'!$D$3+'With extra repayments workings'!CK2)</f>
        <v>1120</v>
      </c>
      <c r="CL10" s="152">
        <f>IF(CL67=0,'In depth results'!$D$9+'In depth results'!$D$3+'With extra repayments workings'!CL2,'In depth results'!$D$3+'With extra repayments workings'!CL2)</f>
        <v>1120</v>
      </c>
      <c r="CM10" s="152">
        <f>IF(CM67=0,'In depth results'!$D$9+'In depth results'!$D$3+'With extra repayments workings'!CM2,'In depth results'!$D$3+'With extra repayments workings'!CM2)</f>
        <v>1120</v>
      </c>
      <c r="CN10" s="152">
        <f>IF(CN67=0,'In depth results'!$D$9+'In depth results'!$D$3+'With extra repayments workings'!CN2,'In depth results'!$D$3+'With extra repayments workings'!CN2)</f>
        <v>1120</v>
      </c>
      <c r="CO10" s="152">
        <f>IF(CO67=0,'In depth results'!$D$9+'In depth results'!$D$3+'With extra repayments workings'!CO2,'In depth results'!$D$3+'With extra repayments workings'!CO2)</f>
        <v>1120</v>
      </c>
      <c r="CP10" s="152">
        <f>IF(CP67=0,'In depth results'!$D$9+'In depth results'!$D$3+'With extra repayments workings'!CP2,'In depth results'!$D$3+'With extra repayments workings'!CP2)</f>
        <v>1120</v>
      </c>
      <c r="CQ10" s="152">
        <f>IF(CQ67=0,'In depth results'!$D$9+'In depth results'!$D$3+'With extra repayments workings'!CQ2,'In depth results'!$D$3+'With extra repayments workings'!CQ2)</f>
        <v>1120</v>
      </c>
      <c r="CR10" s="152">
        <f>IF(CR67=0,'In depth results'!$D$9+'In depth results'!$D$3+'With extra repayments workings'!CR2,'In depth results'!$D$3+'With extra repayments workings'!CR2)</f>
        <v>1120</v>
      </c>
      <c r="CS10" s="152">
        <f>IF(CS67=0,'In depth results'!$D$9+'In depth results'!$D$3+'With extra repayments workings'!CS2,'In depth results'!$D$3+'With extra repayments workings'!CS2)</f>
        <v>1120</v>
      </c>
      <c r="CT10" s="152">
        <f>IF(CT67=0,'In depth results'!$D$9+'In depth results'!$D$3+'With extra repayments workings'!CT2,'In depth results'!$D$3+'With extra repayments workings'!CT2)</f>
        <v>1120</v>
      </c>
      <c r="CU10" s="152">
        <f>IF(CU67=0,'In depth results'!$D$9+'In depth results'!$D$3+'With extra repayments workings'!CU2,'In depth results'!$D$3+'With extra repayments workings'!CU2)</f>
        <v>1120</v>
      </c>
      <c r="CV10" s="31"/>
    </row>
    <row r="11" spans="1:100" x14ac:dyDescent="0.35">
      <c r="A11" s="34"/>
      <c r="B11" s="150" t="s">
        <v>36</v>
      </c>
      <c r="C11" s="152">
        <f>IF(C9&lt;C10,C9,C10)</f>
        <v>950</v>
      </c>
      <c r="D11" s="152">
        <f t="shared" ref="D11:BO11" si="4">IF(D9&lt;D10,D9,D10)</f>
        <v>950</v>
      </c>
      <c r="E11" s="152">
        <f t="shared" si="4"/>
        <v>950</v>
      </c>
      <c r="F11" s="152">
        <f t="shared" si="4"/>
        <v>950</v>
      </c>
      <c r="G11" s="152">
        <f t="shared" si="4"/>
        <v>950</v>
      </c>
      <c r="H11" s="152">
        <f t="shared" si="4"/>
        <v>950</v>
      </c>
      <c r="I11" s="152">
        <f t="shared" si="4"/>
        <v>950</v>
      </c>
      <c r="J11" s="152">
        <f t="shared" si="4"/>
        <v>156.97103773614242</v>
      </c>
      <c r="K11" s="152">
        <f t="shared" si="4"/>
        <v>0</v>
      </c>
      <c r="L11" s="152">
        <f t="shared" si="4"/>
        <v>0</v>
      </c>
      <c r="M11" s="152">
        <f t="shared" si="4"/>
        <v>0</v>
      </c>
      <c r="N11" s="152">
        <f t="shared" si="4"/>
        <v>0</v>
      </c>
      <c r="O11" s="152">
        <f t="shared" si="4"/>
        <v>0</v>
      </c>
      <c r="P11" s="152">
        <f t="shared" si="4"/>
        <v>0</v>
      </c>
      <c r="Q11" s="152">
        <f t="shared" si="4"/>
        <v>0</v>
      </c>
      <c r="R11" s="152">
        <f t="shared" si="4"/>
        <v>0</v>
      </c>
      <c r="S11" s="152">
        <f t="shared" si="4"/>
        <v>0</v>
      </c>
      <c r="T11" s="152">
        <f t="shared" si="4"/>
        <v>0</v>
      </c>
      <c r="U11" s="152">
        <f t="shared" si="4"/>
        <v>0</v>
      </c>
      <c r="V11" s="152">
        <f t="shared" si="4"/>
        <v>0</v>
      </c>
      <c r="W11" s="152">
        <f t="shared" si="4"/>
        <v>0</v>
      </c>
      <c r="X11" s="152">
        <f t="shared" si="4"/>
        <v>0</v>
      </c>
      <c r="Y11" s="152">
        <f t="shared" si="4"/>
        <v>0</v>
      </c>
      <c r="Z11" s="152">
        <f t="shared" si="4"/>
        <v>0</v>
      </c>
      <c r="AA11" s="152">
        <f t="shared" si="4"/>
        <v>0</v>
      </c>
      <c r="AB11" s="152">
        <f t="shared" si="4"/>
        <v>0</v>
      </c>
      <c r="AC11" s="152">
        <f t="shared" si="4"/>
        <v>0</v>
      </c>
      <c r="AD11" s="152">
        <f t="shared" si="4"/>
        <v>0</v>
      </c>
      <c r="AE11" s="152">
        <f t="shared" si="4"/>
        <v>0</v>
      </c>
      <c r="AF11" s="152">
        <f t="shared" si="4"/>
        <v>0</v>
      </c>
      <c r="AG11" s="152">
        <f t="shared" si="4"/>
        <v>0</v>
      </c>
      <c r="AH11" s="152">
        <f t="shared" si="4"/>
        <v>0</v>
      </c>
      <c r="AI11" s="152">
        <f t="shared" si="4"/>
        <v>0</v>
      </c>
      <c r="AJ11" s="152">
        <f t="shared" si="4"/>
        <v>0</v>
      </c>
      <c r="AK11" s="152">
        <f t="shared" si="4"/>
        <v>0</v>
      </c>
      <c r="AL11" s="152">
        <f t="shared" si="4"/>
        <v>0</v>
      </c>
      <c r="AM11" s="152">
        <f t="shared" si="4"/>
        <v>0</v>
      </c>
      <c r="AN11" s="152">
        <f t="shared" si="4"/>
        <v>0</v>
      </c>
      <c r="AO11" s="152">
        <f t="shared" si="4"/>
        <v>0</v>
      </c>
      <c r="AP11" s="152">
        <f t="shared" si="4"/>
        <v>0</v>
      </c>
      <c r="AQ11" s="152">
        <f t="shared" si="4"/>
        <v>0</v>
      </c>
      <c r="AR11" s="152">
        <f t="shared" si="4"/>
        <v>0</v>
      </c>
      <c r="AS11" s="152">
        <f t="shared" si="4"/>
        <v>0</v>
      </c>
      <c r="AT11" s="152">
        <f t="shared" si="4"/>
        <v>0</v>
      </c>
      <c r="AU11" s="152">
        <f t="shared" si="4"/>
        <v>0</v>
      </c>
      <c r="AV11" s="152">
        <f t="shared" si="4"/>
        <v>0</v>
      </c>
      <c r="AW11" s="152">
        <f t="shared" si="4"/>
        <v>0</v>
      </c>
      <c r="AX11" s="152">
        <f t="shared" si="4"/>
        <v>0</v>
      </c>
      <c r="AY11" s="152">
        <f t="shared" si="4"/>
        <v>0</v>
      </c>
      <c r="AZ11" s="152">
        <f t="shared" si="4"/>
        <v>0</v>
      </c>
      <c r="BA11" s="152">
        <f t="shared" si="4"/>
        <v>0</v>
      </c>
      <c r="BB11" s="152">
        <f t="shared" si="4"/>
        <v>0</v>
      </c>
      <c r="BC11" s="152">
        <f t="shared" si="4"/>
        <v>0</v>
      </c>
      <c r="BD11" s="152">
        <f t="shared" si="4"/>
        <v>0</v>
      </c>
      <c r="BE11" s="152">
        <f t="shared" si="4"/>
        <v>0</v>
      </c>
      <c r="BF11" s="152">
        <f t="shared" si="4"/>
        <v>0</v>
      </c>
      <c r="BG11" s="152">
        <f t="shared" si="4"/>
        <v>0</v>
      </c>
      <c r="BH11" s="152">
        <f t="shared" si="4"/>
        <v>0</v>
      </c>
      <c r="BI11" s="152">
        <f t="shared" si="4"/>
        <v>0</v>
      </c>
      <c r="BJ11" s="152">
        <f t="shared" si="4"/>
        <v>0</v>
      </c>
      <c r="BK11" s="152">
        <f t="shared" si="4"/>
        <v>0</v>
      </c>
      <c r="BL11" s="152">
        <f t="shared" si="4"/>
        <v>0</v>
      </c>
      <c r="BM11" s="152">
        <f t="shared" si="4"/>
        <v>0</v>
      </c>
      <c r="BN11" s="152">
        <f t="shared" si="4"/>
        <v>0</v>
      </c>
      <c r="BO11" s="152">
        <f t="shared" si="4"/>
        <v>0</v>
      </c>
      <c r="BP11" s="152">
        <f t="shared" ref="BP11:CU11" si="5">IF(BP9&lt;BP10,BP9,BP10)</f>
        <v>0</v>
      </c>
      <c r="BQ11" s="152">
        <f t="shared" si="5"/>
        <v>0</v>
      </c>
      <c r="BR11" s="152">
        <f t="shared" si="5"/>
        <v>0</v>
      </c>
      <c r="BS11" s="152">
        <f t="shared" si="5"/>
        <v>0</v>
      </c>
      <c r="BT11" s="152">
        <f t="shared" si="5"/>
        <v>0</v>
      </c>
      <c r="BU11" s="152">
        <f t="shared" si="5"/>
        <v>0</v>
      </c>
      <c r="BV11" s="152">
        <f t="shared" si="5"/>
        <v>0</v>
      </c>
      <c r="BW11" s="152">
        <f t="shared" si="5"/>
        <v>0</v>
      </c>
      <c r="BX11" s="152">
        <f t="shared" si="5"/>
        <v>0</v>
      </c>
      <c r="BY11" s="152">
        <f t="shared" si="5"/>
        <v>0</v>
      </c>
      <c r="BZ11" s="152">
        <f t="shared" si="5"/>
        <v>0</v>
      </c>
      <c r="CA11" s="152">
        <f t="shared" si="5"/>
        <v>0</v>
      </c>
      <c r="CB11" s="152">
        <f t="shared" si="5"/>
        <v>0</v>
      </c>
      <c r="CC11" s="152">
        <f t="shared" si="5"/>
        <v>0</v>
      </c>
      <c r="CD11" s="152">
        <f t="shared" si="5"/>
        <v>0</v>
      </c>
      <c r="CE11" s="152">
        <f t="shared" si="5"/>
        <v>0</v>
      </c>
      <c r="CF11" s="152">
        <f t="shared" si="5"/>
        <v>0</v>
      </c>
      <c r="CG11" s="152">
        <f t="shared" si="5"/>
        <v>0</v>
      </c>
      <c r="CH11" s="152">
        <f t="shared" si="5"/>
        <v>0</v>
      </c>
      <c r="CI11" s="152">
        <f t="shared" si="5"/>
        <v>0</v>
      </c>
      <c r="CJ11" s="152">
        <f t="shared" si="5"/>
        <v>0</v>
      </c>
      <c r="CK11" s="152">
        <f t="shared" si="5"/>
        <v>0</v>
      </c>
      <c r="CL11" s="152">
        <f t="shared" si="5"/>
        <v>0</v>
      </c>
      <c r="CM11" s="152">
        <f t="shared" si="5"/>
        <v>0</v>
      </c>
      <c r="CN11" s="152">
        <f t="shared" si="5"/>
        <v>0</v>
      </c>
      <c r="CO11" s="152">
        <f t="shared" si="5"/>
        <v>0</v>
      </c>
      <c r="CP11" s="152">
        <f t="shared" si="5"/>
        <v>0</v>
      </c>
      <c r="CQ11" s="152">
        <f t="shared" si="5"/>
        <v>0</v>
      </c>
      <c r="CR11" s="152">
        <f t="shared" si="5"/>
        <v>0</v>
      </c>
      <c r="CS11" s="152">
        <f t="shared" si="5"/>
        <v>0</v>
      </c>
      <c r="CT11" s="152">
        <f t="shared" si="5"/>
        <v>0</v>
      </c>
      <c r="CU11" s="152">
        <f t="shared" si="5"/>
        <v>0</v>
      </c>
      <c r="CV11" s="31"/>
    </row>
    <row r="12" spans="1:100" x14ac:dyDescent="0.35">
      <c r="A12" s="34"/>
      <c r="B12" s="150" t="s">
        <v>37</v>
      </c>
      <c r="C12" s="152">
        <f>C9-C11+C8</f>
        <v>5719.166666666667</v>
      </c>
      <c r="D12" s="152">
        <f t="shared" ref="D12:BO12" si="6">D9-D11</f>
        <v>4807.2944444444447</v>
      </c>
      <c r="E12" s="152">
        <f t="shared" si="6"/>
        <v>3889.3430740740741</v>
      </c>
      <c r="F12" s="152">
        <f t="shared" si="6"/>
        <v>2965.2720279012347</v>
      </c>
      <c r="G12" s="152">
        <f t="shared" si="6"/>
        <v>2035.0405080872429</v>
      </c>
      <c r="H12" s="152">
        <f t="shared" si="6"/>
        <v>1098.6074448078243</v>
      </c>
      <c r="I12" s="152">
        <f t="shared" si="6"/>
        <v>155.93149443987659</v>
      </c>
      <c r="J12" s="152">
        <f t="shared" si="6"/>
        <v>0</v>
      </c>
      <c r="K12" s="152">
        <f t="shared" si="6"/>
        <v>0</v>
      </c>
      <c r="L12" s="152">
        <f t="shared" si="6"/>
        <v>0</v>
      </c>
      <c r="M12" s="152">
        <f t="shared" si="6"/>
        <v>0</v>
      </c>
      <c r="N12" s="152">
        <f t="shared" si="6"/>
        <v>0</v>
      </c>
      <c r="O12" s="152">
        <f t="shared" si="6"/>
        <v>0</v>
      </c>
      <c r="P12" s="152">
        <f t="shared" si="6"/>
        <v>0</v>
      </c>
      <c r="Q12" s="152">
        <f t="shared" si="6"/>
        <v>0</v>
      </c>
      <c r="R12" s="152">
        <f t="shared" si="6"/>
        <v>0</v>
      </c>
      <c r="S12" s="152">
        <f t="shared" si="6"/>
        <v>0</v>
      </c>
      <c r="T12" s="152">
        <f t="shared" si="6"/>
        <v>0</v>
      </c>
      <c r="U12" s="152">
        <f t="shared" si="6"/>
        <v>0</v>
      </c>
      <c r="V12" s="152">
        <f t="shared" si="6"/>
        <v>0</v>
      </c>
      <c r="W12" s="152">
        <f t="shared" si="6"/>
        <v>0</v>
      </c>
      <c r="X12" s="152">
        <f t="shared" si="6"/>
        <v>0</v>
      </c>
      <c r="Y12" s="152">
        <f t="shared" si="6"/>
        <v>0</v>
      </c>
      <c r="Z12" s="152">
        <f t="shared" si="6"/>
        <v>0</v>
      </c>
      <c r="AA12" s="152">
        <f t="shared" si="6"/>
        <v>0</v>
      </c>
      <c r="AB12" s="152">
        <f t="shared" si="6"/>
        <v>0</v>
      </c>
      <c r="AC12" s="152">
        <f t="shared" si="6"/>
        <v>0</v>
      </c>
      <c r="AD12" s="152">
        <f t="shared" si="6"/>
        <v>0</v>
      </c>
      <c r="AE12" s="152">
        <f t="shared" si="6"/>
        <v>0</v>
      </c>
      <c r="AF12" s="152">
        <f t="shared" si="6"/>
        <v>0</v>
      </c>
      <c r="AG12" s="152">
        <f t="shared" si="6"/>
        <v>0</v>
      </c>
      <c r="AH12" s="152">
        <f t="shared" si="6"/>
        <v>0</v>
      </c>
      <c r="AI12" s="152">
        <f t="shared" si="6"/>
        <v>0</v>
      </c>
      <c r="AJ12" s="152">
        <f t="shared" si="6"/>
        <v>0</v>
      </c>
      <c r="AK12" s="152">
        <f t="shared" si="6"/>
        <v>0</v>
      </c>
      <c r="AL12" s="152">
        <f t="shared" si="6"/>
        <v>0</v>
      </c>
      <c r="AM12" s="152">
        <f t="shared" si="6"/>
        <v>0</v>
      </c>
      <c r="AN12" s="152">
        <f t="shared" si="6"/>
        <v>0</v>
      </c>
      <c r="AO12" s="152">
        <f t="shared" si="6"/>
        <v>0</v>
      </c>
      <c r="AP12" s="152">
        <f t="shared" si="6"/>
        <v>0</v>
      </c>
      <c r="AQ12" s="152">
        <f t="shared" si="6"/>
        <v>0</v>
      </c>
      <c r="AR12" s="152">
        <f t="shared" si="6"/>
        <v>0</v>
      </c>
      <c r="AS12" s="152">
        <f t="shared" si="6"/>
        <v>0</v>
      </c>
      <c r="AT12" s="152">
        <f t="shared" si="6"/>
        <v>0</v>
      </c>
      <c r="AU12" s="152">
        <f t="shared" si="6"/>
        <v>0</v>
      </c>
      <c r="AV12" s="152">
        <f t="shared" si="6"/>
        <v>0</v>
      </c>
      <c r="AW12" s="152">
        <f t="shared" si="6"/>
        <v>0</v>
      </c>
      <c r="AX12" s="152">
        <f t="shared" si="6"/>
        <v>0</v>
      </c>
      <c r="AY12" s="152">
        <f t="shared" si="6"/>
        <v>0</v>
      </c>
      <c r="AZ12" s="152">
        <f t="shared" si="6"/>
        <v>0</v>
      </c>
      <c r="BA12" s="152">
        <f t="shared" si="6"/>
        <v>0</v>
      </c>
      <c r="BB12" s="152">
        <f t="shared" si="6"/>
        <v>0</v>
      </c>
      <c r="BC12" s="152">
        <f t="shared" si="6"/>
        <v>0</v>
      </c>
      <c r="BD12" s="152">
        <f t="shared" si="6"/>
        <v>0</v>
      </c>
      <c r="BE12" s="152">
        <f t="shared" si="6"/>
        <v>0</v>
      </c>
      <c r="BF12" s="152">
        <f t="shared" si="6"/>
        <v>0</v>
      </c>
      <c r="BG12" s="152">
        <f t="shared" si="6"/>
        <v>0</v>
      </c>
      <c r="BH12" s="152">
        <f t="shared" si="6"/>
        <v>0</v>
      </c>
      <c r="BI12" s="152">
        <f t="shared" si="6"/>
        <v>0</v>
      </c>
      <c r="BJ12" s="152">
        <f t="shared" si="6"/>
        <v>0</v>
      </c>
      <c r="BK12" s="152">
        <f t="shared" si="6"/>
        <v>0</v>
      </c>
      <c r="BL12" s="152">
        <f t="shared" si="6"/>
        <v>0</v>
      </c>
      <c r="BM12" s="152">
        <f t="shared" si="6"/>
        <v>0</v>
      </c>
      <c r="BN12" s="152">
        <f t="shared" si="6"/>
        <v>0</v>
      </c>
      <c r="BO12" s="152">
        <f t="shared" si="6"/>
        <v>0</v>
      </c>
      <c r="BP12" s="152">
        <f t="shared" ref="BP12:CU12" si="7">BP9-BP11</f>
        <v>0</v>
      </c>
      <c r="BQ12" s="152">
        <f t="shared" si="7"/>
        <v>0</v>
      </c>
      <c r="BR12" s="152">
        <f t="shared" si="7"/>
        <v>0</v>
      </c>
      <c r="BS12" s="152">
        <f t="shared" si="7"/>
        <v>0</v>
      </c>
      <c r="BT12" s="152">
        <f t="shared" si="7"/>
        <v>0</v>
      </c>
      <c r="BU12" s="152">
        <f t="shared" si="7"/>
        <v>0</v>
      </c>
      <c r="BV12" s="152">
        <f t="shared" si="7"/>
        <v>0</v>
      </c>
      <c r="BW12" s="152">
        <f t="shared" si="7"/>
        <v>0</v>
      </c>
      <c r="BX12" s="152">
        <f t="shared" si="7"/>
        <v>0</v>
      </c>
      <c r="BY12" s="152">
        <f t="shared" si="7"/>
        <v>0</v>
      </c>
      <c r="BZ12" s="152">
        <f t="shared" si="7"/>
        <v>0</v>
      </c>
      <c r="CA12" s="152">
        <f t="shared" si="7"/>
        <v>0</v>
      </c>
      <c r="CB12" s="152">
        <f t="shared" si="7"/>
        <v>0</v>
      </c>
      <c r="CC12" s="152">
        <f t="shared" si="7"/>
        <v>0</v>
      </c>
      <c r="CD12" s="152">
        <f t="shared" si="7"/>
        <v>0</v>
      </c>
      <c r="CE12" s="152">
        <f t="shared" si="7"/>
        <v>0</v>
      </c>
      <c r="CF12" s="152">
        <f t="shared" si="7"/>
        <v>0</v>
      </c>
      <c r="CG12" s="152">
        <f t="shared" si="7"/>
        <v>0</v>
      </c>
      <c r="CH12" s="152">
        <f t="shared" si="7"/>
        <v>0</v>
      </c>
      <c r="CI12" s="152">
        <f t="shared" si="7"/>
        <v>0</v>
      </c>
      <c r="CJ12" s="152">
        <f t="shared" si="7"/>
        <v>0</v>
      </c>
      <c r="CK12" s="152">
        <f t="shared" si="7"/>
        <v>0</v>
      </c>
      <c r="CL12" s="152">
        <f t="shared" si="7"/>
        <v>0</v>
      </c>
      <c r="CM12" s="152">
        <f t="shared" si="7"/>
        <v>0</v>
      </c>
      <c r="CN12" s="152">
        <f t="shared" si="7"/>
        <v>0</v>
      </c>
      <c r="CO12" s="152">
        <f t="shared" si="7"/>
        <v>0</v>
      </c>
      <c r="CP12" s="152">
        <f t="shared" si="7"/>
        <v>0</v>
      </c>
      <c r="CQ12" s="152">
        <f t="shared" si="7"/>
        <v>0</v>
      </c>
      <c r="CR12" s="152">
        <f t="shared" si="7"/>
        <v>0</v>
      </c>
      <c r="CS12" s="152">
        <f t="shared" si="7"/>
        <v>0</v>
      </c>
      <c r="CT12" s="152">
        <f t="shared" si="7"/>
        <v>0</v>
      </c>
      <c r="CU12" s="152">
        <f t="shared" si="7"/>
        <v>0</v>
      </c>
      <c r="CV12" s="31"/>
    </row>
    <row r="13" spans="1:100" x14ac:dyDescent="0.35">
      <c r="A13" s="34"/>
      <c r="B13" s="150"/>
      <c r="C13" s="149" t="str">
        <f>IF(C12=0,"PAID OFF","")</f>
        <v/>
      </c>
      <c r="D13" s="149" t="str">
        <f t="shared" ref="D13:BO13" si="8">IF(D12=0,"PAID OFF","")</f>
        <v/>
      </c>
      <c r="E13" s="149" t="str">
        <f t="shared" si="8"/>
        <v/>
      </c>
      <c r="F13" s="149" t="str">
        <f t="shared" si="8"/>
        <v/>
      </c>
      <c r="G13" s="149" t="str">
        <f t="shared" si="8"/>
        <v/>
      </c>
      <c r="H13" s="149" t="str">
        <f t="shared" si="8"/>
        <v/>
      </c>
      <c r="I13" s="149" t="str">
        <f t="shared" si="8"/>
        <v/>
      </c>
      <c r="J13" s="149" t="str">
        <f t="shared" si="8"/>
        <v>PAID OFF</v>
      </c>
      <c r="K13" s="149" t="str">
        <f t="shared" si="8"/>
        <v>PAID OFF</v>
      </c>
      <c r="L13" s="149" t="str">
        <f t="shared" si="8"/>
        <v>PAID OFF</v>
      </c>
      <c r="M13" s="149" t="str">
        <f t="shared" si="8"/>
        <v>PAID OFF</v>
      </c>
      <c r="N13" s="149" t="str">
        <f t="shared" si="8"/>
        <v>PAID OFF</v>
      </c>
      <c r="O13" s="149" t="str">
        <f t="shared" si="8"/>
        <v>PAID OFF</v>
      </c>
      <c r="P13" s="149" t="str">
        <f t="shared" si="8"/>
        <v>PAID OFF</v>
      </c>
      <c r="Q13" s="149" t="str">
        <f t="shared" si="8"/>
        <v>PAID OFF</v>
      </c>
      <c r="R13" s="149" t="str">
        <f t="shared" si="8"/>
        <v>PAID OFF</v>
      </c>
      <c r="S13" s="149" t="str">
        <f t="shared" si="8"/>
        <v>PAID OFF</v>
      </c>
      <c r="T13" s="149" t="str">
        <f t="shared" si="8"/>
        <v>PAID OFF</v>
      </c>
      <c r="U13" s="149" t="str">
        <f t="shared" si="8"/>
        <v>PAID OFF</v>
      </c>
      <c r="V13" s="149" t="str">
        <f t="shared" si="8"/>
        <v>PAID OFF</v>
      </c>
      <c r="W13" s="149" t="str">
        <f t="shared" si="8"/>
        <v>PAID OFF</v>
      </c>
      <c r="X13" s="149" t="str">
        <f t="shared" si="8"/>
        <v>PAID OFF</v>
      </c>
      <c r="Y13" s="149" t="str">
        <f t="shared" si="8"/>
        <v>PAID OFF</v>
      </c>
      <c r="Z13" s="149" t="str">
        <f t="shared" si="8"/>
        <v>PAID OFF</v>
      </c>
      <c r="AA13" s="149" t="str">
        <f t="shared" si="8"/>
        <v>PAID OFF</v>
      </c>
      <c r="AB13" s="149" t="str">
        <f t="shared" si="8"/>
        <v>PAID OFF</v>
      </c>
      <c r="AC13" s="149" t="str">
        <f t="shared" si="8"/>
        <v>PAID OFF</v>
      </c>
      <c r="AD13" s="149" t="str">
        <f t="shared" si="8"/>
        <v>PAID OFF</v>
      </c>
      <c r="AE13" s="149" t="str">
        <f t="shared" si="8"/>
        <v>PAID OFF</v>
      </c>
      <c r="AF13" s="149" t="str">
        <f t="shared" si="8"/>
        <v>PAID OFF</v>
      </c>
      <c r="AG13" s="149" t="str">
        <f t="shared" si="8"/>
        <v>PAID OFF</v>
      </c>
      <c r="AH13" s="149" t="str">
        <f t="shared" si="8"/>
        <v>PAID OFF</v>
      </c>
      <c r="AI13" s="149" t="str">
        <f t="shared" si="8"/>
        <v>PAID OFF</v>
      </c>
      <c r="AJ13" s="149" t="str">
        <f t="shared" si="8"/>
        <v>PAID OFF</v>
      </c>
      <c r="AK13" s="149" t="str">
        <f t="shared" si="8"/>
        <v>PAID OFF</v>
      </c>
      <c r="AL13" s="149" t="str">
        <f t="shared" si="8"/>
        <v>PAID OFF</v>
      </c>
      <c r="AM13" s="149" t="str">
        <f t="shared" si="8"/>
        <v>PAID OFF</v>
      </c>
      <c r="AN13" s="149" t="str">
        <f t="shared" si="8"/>
        <v>PAID OFF</v>
      </c>
      <c r="AO13" s="149" t="str">
        <f t="shared" si="8"/>
        <v>PAID OFF</v>
      </c>
      <c r="AP13" s="149" t="str">
        <f t="shared" si="8"/>
        <v>PAID OFF</v>
      </c>
      <c r="AQ13" s="149" t="str">
        <f t="shared" si="8"/>
        <v>PAID OFF</v>
      </c>
      <c r="AR13" s="149" t="str">
        <f t="shared" si="8"/>
        <v>PAID OFF</v>
      </c>
      <c r="AS13" s="149" t="str">
        <f t="shared" si="8"/>
        <v>PAID OFF</v>
      </c>
      <c r="AT13" s="149" t="str">
        <f t="shared" si="8"/>
        <v>PAID OFF</v>
      </c>
      <c r="AU13" s="149" t="str">
        <f t="shared" si="8"/>
        <v>PAID OFF</v>
      </c>
      <c r="AV13" s="149" t="str">
        <f t="shared" si="8"/>
        <v>PAID OFF</v>
      </c>
      <c r="AW13" s="149" t="str">
        <f t="shared" si="8"/>
        <v>PAID OFF</v>
      </c>
      <c r="AX13" s="149" t="str">
        <f t="shared" si="8"/>
        <v>PAID OFF</v>
      </c>
      <c r="AY13" s="149" t="str">
        <f t="shared" si="8"/>
        <v>PAID OFF</v>
      </c>
      <c r="AZ13" s="149" t="str">
        <f t="shared" si="8"/>
        <v>PAID OFF</v>
      </c>
      <c r="BA13" s="149" t="str">
        <f t="shared" si="8"/>
        <v>PAID OFF</v>
      </c>
      <c r="BB13" s="149" t="str">
        <f t="shared" si="8"/>
        <v>PAID OFF</v>
      </c>
      <c r="BC13" s="149" t="str">
        <f t="shared" si="8"/>
        <v>PAID OFF</v>
      </c>
      <c r="BD13" s="149" t="str">
        <f t="shared" si="8"/>
        <v>PAID OFF</v>
      </c>
      <c r="BE13" s="149" t="str">
        <f t="shared" si="8"/>
        <v>PAID OFF</v>
      </c>
      <c r="BF13" s="149" t="str">
        <f t="shared" si="8"/>
        <v>PAID OFF</v>
      </c>
      <c r="BG13" s="149" t="str">
        <f t="shared" si="8"/>
        <v>PAID OFF</v>
      </c>
      <c r="BH13" s="149" t="str">
        <f t="shared" si="8"/>
        <v>PAID OFF</v>
      </c>
      <c r="BI13" s="149" t="str">
        <f t="shared" si="8"/>
        <v>PAID OFF</v>
      </c>
      <c r="BJ13" s="149" t="str">
        <f t="shared" si="8"/>
        <v>PAID OFF</v>
      </c>
      <c r="BK13" s="149" t="str">
        <f t="shared" si="8"/>
        <v>PAID OFF</v>
      </c>
      <c r="BL13" s="149" t="str">
        <f t="shared" si="8"/>
        <v>PAID OFF</v>
      </c>
      <c r="BM13" s="149" t="str">
        <f t="shared" si="8"/>
        <v>PAID OFF</v>
      </c>
      <c r="BN13" s="149" t="str">
        <f t="shared" si="8"/>
        <v>PAID OFF</v>
      </c>
      <c r="BO13" s="149" t="str">
        <f t="shared" si="8"/>
        <v>PAID OFF</v>
      </c>
      <c r="BP13" s="149" t="str">
        <f t="shared" ref="BP13:CU13" si="9">IF(BP12=0,"PAID OFF","")</f>
        <v>PAID OFF</v>
      </c>
      <c r="BQ13" s="149" t="str">
        <f t="shared" si="9"/>
        <v>PAID OFF</v>
      </c>
      <c r="BR13" s="149" t="str">
        <f t="shared" si="9"/>
        <v>PAID OFF</v>
      </c>
      <c r="BS13" s="149" t="str">
        <f t="shared" si="9"/>
        <v>PAID OFF</v>
      </c>
      <c r="BT13" s="149" t="str">
        <f t="shared" si="9"/>
        <v>PAID OFF</v>
      </c>
      <c r="BU13" s="149" t="str">
        <f t="shared" si="9"/>
        <v>PAID OFF</v>
      </c>
      <c r="BV13" s="149" t="str">
        <f t="shared" si="9"/>
        <v>PAID OFF</v>
      </c>
      <c r="BW13" s="149" t="str">
        <f t="shared" si="9"/>
        <v>PAID OFF</v>
      </c>
      <c r="BX13" s="149" t="str">
        <f t="shared" si="9"/>
        <v>PAID OFF</v>
      </c>
      <c r="BY13" s="149" t="str">
        <f t="shared" si="9"/>
        <v>PAID OFF</v>
      </c>
      <c r="BZ13" s="149" t="str">
        <f t="shared" si="9"/>
        <v>PAID OFF</v>
      </c>
      <c r="CA13" s="149" t="str">
        <f t="shared" si="9"/>
        <v>PAID OFF</v>
      </c>
      <c r="CB13" s="149" t="str">
        <f t="shared" si="9"/>
        <v>PAID OFF</v>
      </c>
      <c r="CC13" s="149" t="str">
        <f t="shared" si="9"/>
        <v>PAID OFF</v>
      </c>
      <c r="CD13" s="149" t="str">
        <f t="shared" si="9"/>
        <v>PAID OFF</v>
      </c>
      <c r="CE13" s="149" t="str">
        <f t="shared" si="9"/>
        <v>PAID OFF</v>
      </c>
      <c r="CF13" s="149" t="str">
        <f t="shared" si="9"/>
        <v>PAID OFF</v>
      </c>
      <c r="CG13" s="149" t="str">
        <f t="shared" si="9"/>
        <v>PAID OFF</v>
      </c>
      <c r="CH13" s="149" t="str">
        <f t="shared" si="9"/>
        <v>PAID OFF</v>
      </c>
      <c r="CI13" s="149" t="str">
        <f t="shared" si="9"/>
        <v>PAID OFF</v>
      </c>
      <c r="CJ13" s="149" t="str">
        <f t="shared" si="9"/>
        <v>PAID OFF</v>
      </c>
      <c r="CK13" s="149" t="str">
        <f t="shared" si="9"/>
        <v>PAID OFF</v>
      </c>
      <c r="CL13" s="149" t="str">
        <f t="shared" si="9"/>
        <v>PAID OFF</v>
      </c>
      <c r="CM13" s="149" t="str">
        <f t="shared" si="9"/>
        <v>PAID OFF</v>
      </c>
      <c r="CN13" s="149" t="str">
        <f t="shared" si="9"/>
        <v>PAID OFF</v>
      </c>
      <c r="CO13" s="149" t="str">
        <f t="shared" si="9"/>
        <v>PAID OFF</v>
      </c>
      <c r="CP13" s="149" t="str">
        <f t="shared" si="9"/>
        <v>PAID OFF</v>
      </c>
      <c r="CQ13" s="149" t="str">
        <f t="shared" si="9"/>
        <v>PAID OFF</v>
      </c>
      <c r="CR13" s="149" t="str">
        <f t="shared" si="9"/>
        <v>PAID OFF</v>
      </c>
      <c r="CS13" s="149" t="str">
        <f t="shared" si="9"/>
        <v>PAID OFF</v>
      </c>
      <c r="CT13" s="149" t="str">
        <f t="shared" si="9"/>
        <v>PAID OFF</v>
      </c>
      <c r="CU13" s="149" t="str">
        <f t="shared" si="9"/>
        <v>PAID OFF</v>
      </c>
      <c r="CV13" s="31"/>
    </row>
    <row r="14" spans="1:100" x14ac:dyDescent="0.35">
      <c r="A14" s="34"/>
      <c r="B14" s="150" t="s">
        <v>38</v>
      </c>
      <c r="C14" s="150">
        <f>IF(C13="PAID OFF",1,1)</f>
        <v>1</v>
      </c>
      <c r="D14" s="150">
        <f>IF(D13="PAID OFF","",C14+1)</f>
        <v>2</v>
      </c>
      <c r="E14" s="150">
        <f>IF(E13="PAID OFF","",D14+1)</f>
        <v>3</v>
      </c>
      <c r="F14" s="150">
        <f t="shared" ref="F14:BQ14" si="10">IF(F13="PAID OFF","",E14+1)</f>
        <v>4</v>
      </c>
      <c r="G14" s="150">
        <f t="shared" si="10"/>
        <v>5</v>
      </c>
      <c r="H14" s="150">
        <f t="shared" si="10"/>
        <v>6</v>
      </c>
      <c r="I14" s="150">
        <f t="shared" si="10"/>
        <v>7</v>
      </c>
      <c r="J14" s="150" t="str">
        <f t="shared" si="10"/>
        <v/>
      </c>
      <c r="K14" s="150" t="str">
        <f t="shared" si="10"/>
        <v/>
      </c>
      <c r="L14" s="150" t="str">
        <f t="shared" si="10"/>
        <v/>
      </c>
      <c r="M14" s="150" t="str">
        <f t="shared" si="10"/>
        <v/>
      </c>
      <c r="N14" s="150" t="str">
        <f t="shared" si="10"/>
        <v/>
      </c>
      <c r="O14" s="150" t="str">
        <f t="shared" si="10"/>
        <v/>
      </c>
      <c r="P14" s="150" t="str">
        <f t="shared" si="10"/>
        <v/>
      </c>
      <c r="Q14" s="150" t="str">
        <f t="shared" si="10"/>
        <v/>
      </c>
      <c r="R14" s="150" t="str">
        <f t="shared" si="10"/>
        <v/>
      </c>
      <c r="S14" s="150" t="str">
        <f t="shared" si="10"/>
        <v/>
      </c>
      <c r="T14" s="150" t="str">
        <f t="shared" si="10"/>
        <v/>
      </c>
      <c r="U14" s="150" t="str">
        <f t="shared" si="10"/>
        <v/>
      </c>
      <c r="V14" s="150" t="str">
        <f t="shared" si="10"/>
        <v/>
      </c>
      <c r="W14" s="150" t="str">
        <f t="shared" si="10"/>
        <v/>
      </c>
      <c r="X14" s="150" t="str">
        <f t="shared" si="10"/>
        <v/>
      </c>
      <c r="Y14" s="150" t="str">
        <f t="shared" si="10"/>
        <v/>
      </c>
      <c r="Z14" s="150" t="str">
        <f t="shared" si="10"/>
        <v/>
      </c>
      <c r="AA14" s="150" t="str">
        <f t="shared" si="10"/>
        <v/>
      </c>
      <c r="AB14" s="150" t="str">
        <f t="shared" si="10"/>
        <v/>
      </c>
      <c r="AC14" s="150" t="str">
        <f t="shared" si="10"/>
        <v/>
      </c>
      <c r="AD14" s="150" t="str">
        <f t="shared" si="10"/>
        <v/>
      </c>
      <c r="AE14" s="150" t="str">
        <f t="shared" si="10"/>
        <v/>
      </c>
      <c r="AF14" s="150" t="str">
        <f t="shared" si="10"/>
        <v/>
      </c>
      <c r="AG14" s="150" t="str">
        <f t="shared" si="10"/>
        <v/>
      </c>
      <c r="AH14" s="150" t="str">
        <f t="shared" si="10"/>
        <v/>
      </c>
      <c r="AI14" s="150" t="str">
        <f t="shared" si="10"/>
        <v/>
      </c>
      <c r="AJ14" s="150" t="str">
        <f t="shared" si="10"/>
        <v/>
      </c>
      <c r="AK14" s="150" t="str">
        <f t="shared" si="10"/>
        <v/>
      </c>
      <c r="AL14" s="150" t="str">
        <f t="shared" si="10"/>
        <v/>
      </c>
      <c r="AM14" s="150" t="str">
        <f t="shared" si="10"/>
        <v/>
      </c>
      <c r="AN14" s="150" t="str">
        <f t="shared" si="10"/>
        <v/>
      </c>
      <c r="AO14" s="150" t="str">
        <f t="shared" si="10"/>
        <v/>
      </c>
      <c r="AP14" s="150" t="str">
        <f t="shared" si="10"/>
        <v/>
      </c>
      <c r="AQ14" s="150" t="str">
        <f t="shared" si="10"/>
        <v/>
      </c>
      <c r="AR14" s="150" t="str">
        <f t="shared" si="10"/>
        <v/>
      </c>
      <c r="AS14" s="150" t="str">
        <f t="shared" si="10"/>
        <v/>
      </c>
      <c r="AT14" s="150" t="str">
        <f t="shared" si="10"/>
        <v/>
      </c>
      <c r="AU14" s="150" t="str">
        <f t="shared" si="10"/>
        <v/>
      </c>
      <c r="AV14" s="150" t="str">
        <f t="shared" si="10"/>
        <v/>
      </c>
      <c r="AW14" s="150" t="str">
        <f t="shared" si="10"/>
        <v/>
      </c>
      <c r="AX14" s="150" t="str">
        <f t="shared" si="10"/>
        <v/>
      </c>
      <c r="AY14" s="150" t="str">
        <f t="shared" si="10"/>
        <v/>
      </c>
      <c r="AZ14" s="150" t="str">
        <f t="shared" si="10"/>
        <v/>
      </c>
      <c r="BA14" s="150" t="str">
        <f t="shared" si="10"/>
        <v/>
      </c>
      <c r="BB14" s="150" t="str">
        <f t="shared" si="10"/>
        <v/>
      </c>
      <c r="BC14" s="150" t="str">
        <f t="shared" si="10"/>
        <v/>
      </c>
      <c r="BD14" s="150" t="str">
        <f t="shared" si="10"/>
        <v/>
      </c>
      <c r="BE14" s="150" t="str">
        <f t="shared" si="10"/>
        <v/>
      </c>
      <c r="BF14" s="150" t="str">
        <f t="shared" si="10"/>
        <v/>
      </c>
      <c r="BG14" s="150" t="str">
        <f t="shared" si="10"/>
        <v/>
      </c>
      <c r="BH14" s="150" t="str">
        <f t="shared" si="10"/>
        <v/>
      </c>
      <c r="BI14" s="150" t="str">
        <f t="shared" si="10"/>
        <v/>
      </c>
      <c r="BJ14" s="150" t="str">
        <f t="shared" si="10"/>
        <v/>
      </c>
      <c r="BK14" s="150" t="str">
        <f t="shared" si="10"/>
        <v/>
      </c>
      <c r="BL14" s="150" t="str">
        <f t="shared" si="10"/>
        <v/>
      </c>
      <c r="BM14" s="150" t="str">
        <f t="shared" si="10"/>
        <v/>
      </c>
      <c r="BN14" s="150" t="str">
        <f t="shared" si="10"/>
        <v/>
      </c>
      <c r="BO14" s="150" t="str">
        <f t="shared" si="10"/>
        <v/>
      </c>
      <c r="BP14" s="150" t="str">
        <f t="shared" si="10"/>
        <v/>
      </c>
      <c r="BQ14" s="150" t="str">
        <f t="shared" si="10"/>
        <v/>
      </c>
      <c r="BR14" s="150" t="str">
        <f t="shared" ref="BR14:CU14" si="11">IF(BR13="PAID OFF","",BQ14+1)</f>
        <v/>
      </c>
      <c r="BS14" s="150" t="str">
        <f t="shared" si="11"/>
        <v/>
      </c>
      <c r="BT14" s="150" t="str">
        <f t="shared" si="11"/>
        <v/>
      </c>
      <c r="BU14" s="150" t="str">
        <f t="shared" si="11"/>
        <v/>
      </c>
      <c r="BV14" s="150" t="str">
        <f t="shared" si="11"/>
        <v/>
      </c>
      <c r="BW14" s="150" t="str">
        <f t="shared" si="11"/>
        <v/>
      </c>
      <c r="BX14" s="150" t="str">
        <f t="shared" si="11"/>
        <v/>
      </c>
      <c r="BY14" s="150" t="str">
        <f t="shared" si="11"/>
        <v/>
      </c>
      <c r="BZ14" s="150" t="str">
        <f t="shared" si="11"/>
        <v/>
      </c>
      <c r="CA14" s="150" t="str">
        <f t="shared" si="11"/>
        <v/>
      </c>
      <c r="CB14" s="150" t="str">
        <f t="shared" si="11"/>
        <v/>
      </c>
      <c r="CC14" s="150" t="str">
        <f t="shared" si="11"/>
        <v/>
      </c>
      <c r="CD14" s="150" t="str">
        <f t="shared" si="11"/>
        <v/>
      </c>
      <c r="CE14" s="150" t="str">
        <f t="shared" si="11"/>
        <v/>
      </c>
      <c r="CF14" s="150" t="str">
        <f t="shared" si="11"/>
        <v/>
      </c>
      <c r="CG14" s="150" t="str">
        <f t="shared" si="11"/>
        <v/>
      </c>
      <c r="CH14" s="150" t="str">
        <f t="shared" si="11"/>
        <v/>
      </c>
      <c r="CI14" s="150" t="str">
        <f t="shared" si="11"/>
        <v/>
      </c>
      <c r="CJ14" s="150" t="str">
        <f t="shared" si="11"/>
        <v/>
      </c>
      <c r="CK14" s="150" t="str">
        <f t="shared" si="11"/>
        <v/>
      </c>
      <c r="CL14" s="150" t="str">
        <f t="shared" si="11"/>
        <v/>
      </c>
      <c r="CM14" s="150" t="str">
        <f t="shared" si="11"/>
        <v/>
      </c>
      <c r="CN14" s="150" t="str">
        <f t="shared" si="11"/>
        <v/>
      </c>
      <c r="CO14" s="150" t="str">
        <f t="shared" si="11"/>
        <v/>
      </c>
      <c r="CP14" s="150" t="str">
        <f t="shared" si="11"/>
        <v/>
      </c>
      <c r="CQ14" s="150" t="str">
        <f t="shared" si="11"/>
        <v/>
      </c>
      <c r="CR14" s="150" t="str">
        <f t="shared" si="11"/>
        <v/>
      </c>
      <c r="CS14" s="150" t="str">
        <f t="shared" si="11"/>
        <v/>
      </c>
      <c r="CT14" s="150" t="str">
        <f t="shared" si="11"/>
        <v/>
      </c>
      <c r="CU14" s="150" t="str">
        <f t="shared" si="11"/>
        <v/>
      </c>
      <c r="CV14" s="31"/>
    </row>
    <row r="15" spans="1:100" x14ac:dyDescent="0.35">
      <c r="A15" s="31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31"/>
    </row>
    <row r="16" spans="1:100" x14ac:dyDescent="0.35">
      <c r="A16" s="35" t="s">
        <v>39</v>
      </c>
      <c r="B16" s="153" t="str">
        <f>'In depth results'!A4</f>
        <v>Westpac credit card</v>
      </c>
      <c r="C16" s="154"/>
      <c r="D16" s="154"/>
      <c r="E16" s="154"/>
      <c r="F16" s="154"/>
      <c r="G16" s="154"/>
      <c r="H16" s="154"/>
      <c r="I16" s="154"/>
      <c r="J16" s="154" t="s">
        <v>46</v>
      </c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31"/>
    </row>
    <row r="17" spans="1:100" x14ac:dyDescent="0.35">
      <c r="A17" s="36"/>
      <c r="B17" s="154" t="s">
        <v>32</v>
      </c>
      <c r="C17" s="154"/>
      <c r="D17" s="155">
        <f>C22</f>
        <v>7873.333333333333</v>
      </c>
      <c r="E17" s="155">
        <f>D22</f>
        <v>7746.1388888888887</v>
      </c>
      <c r="F17" s="155">
        <f t="shared" ref="F17:BQ17" si="12">E22</f>
        <v>7618.4144675925927</v>
      </c>
      <c r="G17" s="155">
        <f t="shared" si="12"/>
        <v>7490.1578612075618</v>
      </c>
      <c r="H17" s="155">
        <f t="shared" si="12"/>
        <v>7361.3668522959269</v>
      </c>
      <c r="I17" s="155">
        <f t="shared" si="12"/>
        <v>7232.0392141804932</v>
      </c>
      <c r="J17" s="155">
        <f t="shared" si="12"/>
        <v>7102.1727109062449</v>
      </c>
      <c r="K17" s="155">
        <f t="shared" si="12"/>
        <v>6178.7361349378298</v>
      </c>
      <c r="L17" s="155">
        <f t="shared" si="12"/>
        <v>5094.4808688334042</v>
      </c>
      <c r="M17" s="155">
        <f t="shared" si="12"/>
        <v>4005.7078724535431</v>
      </c>
      <c r="N17" s="155">
        <f t="shared" si="12"/>
        <v>2912.3983219220995</v>
      </c>
      <c r="O17" s="155">
        <f t="shared" si="12"/>
        <v>1814.5333149301082</v>
      </c>
      <c r="P17" s="155">
        <f t="shared" si="12"/>
        <v>712.09387040898355</v>
      </c>
      <c r="Q17" s="155">
        <f t="shared" si="12"/>
        <v>0</v>
      </c>
      <c r="R17" s="155">
        <f t="shared" si="12"/>
        <v>0</v>
      </c>
      <c r="S17" s="155">
        <f t="shared" si="12"/>
        <v>0</v>
      </c>
      <c r="T17" s="155">
        <f t="shared" si="12"/>
        <v>0</v>
      </c>
      <c r="U17" s="155">
        <f t="shared" si="12"/>
        <v>0</v>
      </c>
      <c r="V17" s="155">
        <f t="shared" si="12"/>
        <v>0</v>
      </c>
      <c r="W17" s="155">
        <f t="shared" si="12"/>
        <v>0</v>
      </c>
      <c r="X17" s="155">
        <f t="shared" si="12"/>
        <v>0</v>
      </c>
      <c r="Y17" s="155">
        <f t="shared" si="12"/>
        <v>0</v>
      </c>
      <c r="Z17" s="155">
        <f t="shared" si="12"/>
        <v>0</v>
      </c>
      <c r="AA17" s="155">
        <f t="shared" si="12"/>
        <v>0</v>
      </c>
      <c r="AB17" s="155">
        <f t="shared" si="12"/>
        <v>0</v>
      </c>
      <c r="AC17" s="155">
        <f t="shared" si="12"/>
        <v>0</v>
      </c>
      <c r="AD17" s="155">
        <f t="shared" si="12"/>
        <v>0</v>
      </c>
      <c r="AE17" s="155">
        <f t="shared" si="12"/>
        <v>0</v>
      </c>
      <c r="AF17" s="155">
        <f t="shared" si="12"/>
        <v>0</v>
      </c>
      <c r="AG17" s="155">
        <f t="shared" si="12"/>
        <v>0</v>
      </c>
      <c r="AH17" s="155">
        <f t="shared" si="12"/>
        <v>0</v>
      </c>
      <c r="AI17" s="155">
        <f t="shared" si="12"/>
        <v>0</v>
      </c>
      <c r="AJ17" s="155">
        <f t="shared" si="12"/>
        <v>0</v>
      </c>
      <c r="AK17" s="155">
        <f t="shared" si="12"/>
        <v>0</v>
      </c>
      <c r="AL17" s="155">
        <f t="shared" si="12"/>
        <v>0</v>
      </c>
      <c r="AM17" s="155">
        <f t="shared" si="12"/>
        <v>0</v>
      </c>
      <c r="AN17" s="155">
        <f t="shared" si="12"/>
        <v>0</v>
      </c>
      <c r="AO17" s="155">
        <f t="shared" si="12"/>
        <v>0</v>
      </c>
      <c r="AP17" s="155">
        <f t="shared" si="12"/>
        <v>0</v>
      </c>
      <c r="AQ17" s="155">
        <f t="shared" si="12"/>
        <v>0</v>
      </c>
      <c r="AR17" s="155">
        <f t="shared" si="12"/>
        <v>0</v>
      </c>
      <c r="AS17" s="155">
        <f t="shared" si="12"/>
        <v>0</v>
      </c>
      <c r="AT17" s="155">
        <f t="shared" si="12"/>
        <v>0</v>
      </c>
      <c r="AU17" s="155">
        <f t="shared" si="12"/>
        <v>0</v>
      </c>
      <c r="AV17" s="155">
        <f t="shared" si="12"/>
        <v>0</v>
      </c>
      <c r="AW17" s="155">
        <f t="shared" si="12"/>
        <v>0</v>
      </c>
      <c r="AX17" s="155">
        <f t="shared" si="12"/>
        <v>0</v>
      </c>
      <c r="AY17" s="155">
        <f t="shared" si="12"/>
        <v>0</v>
      </c>
      <c r="AZ17" s="155">
        <f t="shared" si="12"/>
        <v>0</v>
      </c>
      <c r="BA17" s="155">
        <f t="shared" si="12"/>
        <v>0</v>
      </c>
      <c r="BB17" s="155">
        <f t="shared" si="12"/>
        <v>0</v>
      </c>
      <c r="BC17" s="155">
        <f t="shared" si="12"/>
        <v>0</v>
      </c>
      <c r="BD17" s="155">
        <f t="shared" si="12"/>
        <v>0</v>
      </c>
      <c r="BE17" s="155">
        <f t="shared" si="12"/>
        <v>0</v>
      </c>
      <c r="BF17" s="155">
        <f t="shared" si="12"/>
        <v>0</v>
      </c>
      <c r="BG17" s="155">
        <f t="shared" si="12"/>
        <v>0</v>
      </c>
      <c r="BH17" s="155">
        <f t="shared" si="12"/>
        <v>0</v>
      </c>
      <c r="BI17" s="155">
        <f t="shared" si="12"/>
        <v>0</v>
      </c>
      <c r="BJ17" s="155">
        <f t="shared" si="12"/>
        <v>0</v>
      </c>
      <c r="BK17" s="155">
        <f t="shared" si="12"/>
        <v>0</v>
      </c>
      <c r="BL17" s="155">
        <f t="shared" si="12"/>
        <v>0</v>
      </c>
      <c r="BM17" s="155">
        <f t="shared" si="12"/>
        <v>0</v>
      </c>
      <c r="BN17" s="155">
        <f t="shared" si="12"/>
        <v>0</v>
      </c>
      <c r="BO17" s="155">
        <f t="shared" si="12"/>
        <v>0</v>
      </c>
      <c r="BP17" s="155">
        <f t="shared" si="12"/>
        <v>0</v>
      </c>
      <c r="BQ17" s="155">
        <f t="shared" si="12"/>
        <v>0</v>
      </c>
      <c r="BR17" s="155">
        <f t="shared" ref="BR17:CU17" si="13">BQ22</f>
        <v>0</v>
      </c>
      <c r="BS17" s="155">
        <f t="shared" si="13"/>
        <v>0</v>
      </c>
      <c r="BT17" s="155">
        <f t="shared" si="13"/>
        <v>0</v>
      </c>
      <c r="BU17" s="155">
        <f t="shared" si="13"/>
        <v>0</v>
      </c>
      <c r="BV17" s="155">
        <f t="shared" si="13"/>
        <v>0</v>
      </c>
      <c r="BW17" s="155">
        <f t="shared" si="13"/>
        <v>0</v>
      </c>
      <c r="BX17" s="155">
        <f t="shared" si="13"/>
        <v>0</v>
      </c>
      <c r="BY17" s="155">
        <f t="shared" si="13"/>
        <v>0</v>
      </c>
      <c r="BZ17" s="155">
        <f t="shared" si="13"/>
        <v>0</v>
      </c>
      <c r="CA17" s="155">
        <f t="shared" si="13"/>
        <v>0</v>
      </c>
      <c r="CB17" s="155">
        <f t="shared" si="13"/>
        <v>0</v>
      </c>
      <c r="CC17" s="155">
        <f t="shared" si="13"/>
        <v>0</v>
      </c>
      <c r="CD17" s="155">
        <f t="shared" si="13"/>
        <v>0</v>
      </c>
      <c r="CE17" s="155">
        <f t="shared" si="13"/>
        <v>0</v>
      </c>
      <c r="CF17" s="155">
        <f t="shared" si="13"/>
        <v>0</v>
      </c>
      <c r="CG17" s="155">
        <f t="shared" si="13"/>
        <v>0</v>
      </c>
      <c r="CH17" s="155">
        <f t="shared" si="13"/>
        <v>0</v>
      </c>
      <c r="CI17" s="155">
        <f t="shared" si="13"/>
        <v>0</v>
      </c>
      <c r="CJ17" s="155">
        <f t="shared" si="13"/>
        <v>0</v>
      </c>
      <c r="CK17" s="155">
        <f t="shared" si="13"/>
        <v>0</v>
      </c>
      <c r="CL17" s="155">
        <f t="shared" si="13"/>
        <v>0</v>
      </c>
      <c r="CM17" s="155">
        <f t="shared" si="13"/>
        <v>0</v>
      </c>
      <c r="CN17" s="155">
        <f t="shared" si="13"/>
        <v>0</v>
      </c>
      <c r="CO17" s="155">
        <f t="shared" si="13"/>
        <v>0</v>
      </c>
      <c r="CP17" s="155">
        <f t="shared" si="13"/>
        <v>0</v>
      </c>
      <c r="CQ17" s="155">
        <f t="shared" si="13"/>
        <v>0</v>
      </c>
      <c r="CR17" s="155">
        <f t="shared" si="13"/>
        <v>0</v>
      </c>
      <c r="CS17" s="155">
        <f t="shared" si="13"/>
        <v>0</v>
      </c>
      <c r="CT17" s="155">
        <f t="shared" si="13"/>
        <v>0</v>
      </c>
      <c r="CU17" s="155">
        <f t="shared" si="13"/>
        <v>0</v>
      </c>
      <c r="CV17" s="31"/>
    </row>
    <row r="18" spans="1:100" x14ac:dyDescent="0.35">
      <c r="A18" s="36"/>
      <c r="B18" s="154" t="s">
        <v>33</v>
      </c>
      <c r="C18" s="155">
        <f>C19*('In depth results'!C4/12)</f>
        <v>33.333333333333336</v>
      </c>
      <c r="D18" s="155">
        <f>D17*('In depth results'!$C$4/12)</f>
        <v>32.805555555555557</v>
      </c>
      <c r="E18" s="155">
        <f>E17*('In depth results'!$C$4/12)</f>
        <v>32.275578703703701</v>
      </c>
      <c r="F18" s="155">
        <f>F17*('In depth results'!$C$4/12)</f>
        <v>31.743393614969136</v>
      </c>
      <c r="G18" s="155">
        <f>G17*('In depth results'!$C$4/12)</f>
        <v>31.20899108836484</v>
      </c>
      <c r="H18" s="155">
        <f>H17*('In depth results'!$C$4/12)</f>
        <v>30.67236188456636</v>
      </c>
      <c r="I18" s="155">
        <f>I17*('In depth results'!$C$4/12)</f>
        <v>30.133496725752053</v>
      </c>
      <c r="J18" s="155">
        <f>J17*('In depth results'!$C$4/12)</f>
        <v>29.592386295442687</v>
      </c>
      <c r="K18" s="155">
        <f>K17*('In depth results'!$C$4/12)</f>
        <v>25.744733895574289</v>
      </c>
      <c r="L18" s="155">
        <f>L17*('In depth results'!$C$4/12)</f>
        <v>21.227003620139183</v>
      </c>
      <c r="M18" s="155">
        <f>M17*('In depth results'!$C$4/12)</f>
        <v>16.69044946855643</v>
      </c>
      <c r="N18" s="155">
        <f>N17*('In depth results'!$C$4/12)</f>
        <v>12.134993008008747</v>
      </c>
      <c r="O18" s="155">
        <f>O17*('In depth results'!$C$4/12)</f>
        <v>7.5605554788754503</v>
      </c>
      <c r="P18" s="155">
        <f>P17*('In depth results'!$C$4/12)</f>
        <v>2.9670577933707647</v>
      </c>
      <c r="Q18" s="155">
        <f>Q17*('In depth results'!$C$4/12)</f>
        <v>0</v>
      </c>
      <c r="R18" s="155">
        <f>R17*('In depth results'!$C$4/12)</f>
        <v>0</v>
      </c>
      <c r="S18" s="155">
        <f>S17*('In depth results'!$C$4/12)</f>
        <v>0</v>
      </c>
      <c r="T18" s="155">
        <f>T17*('In depth results'!$C$4/12)</f>
        <v>0</v>
      </c>
      <c r="U18" s="155">
        <f>U17*('In depth results'!$C$4/12)</f>
        <v>0</v>
      </c>
      <c r="V18" s="155">
        <f>V17*('In depth results'!$C$4/12)</f>
        <v>0</v>
      </c>
      <c r="W18" s="155">
        <f>W17*('In depth results'!$C$4/12)</f>
        <v>0</v>
      </c>
      <c r="X18" s="155">
        <f>X17*('In depth results'!$C$4/12)</f>
        <v>0</v>
      </c>
      <c r="Y18" s="155">
        <f>Y17*('In depth results'!$C$4/12)</f>
        <v>0</v>
      </c>
      <c r="Z18" s="155">
        <f>Z17*('In depth results'!$C$4/12)</f>
        <v>0</v>
      </c>
      <c r="AA18" s="155">
        <f>AA17*('In depth results'!$C$4/12)</f>
        <v>0</v>
      </c>
      <c r="AB18" s="155">
        <f>AB17*('In depth results'!$C$4/12)</f>
        <v>0</v>
      </c>
      <c r="AC18" s="155">
        <f>AC17*('In depth results'!$C$4/12)</f>
        <v>0</v>
      </c>
      <c r="AD18" s="155">
        <f>AD17*('In depth results'!$C$4/12)</f>
        <v>0</v>
      </c>
      <c r="AE18" s="155">
        <f>AE17*('In depth results'!$C$4/12)</f>
        <v>0</v>
      </c>
      <c r="AF18" s="155">
        <f>AF17*('In depth results'!$C$4/12)</f>
        <v>0</v>
      </c>
      <c r="AG18" s="155">
        <f>AG17*('In depth results'!$C$4/12)</f>
        <v>0</v>
      </c>
      <c r="AH18" s="155">
        <f>AH17*('In depth results'!$C$4/12)</f>
        <v>0</v>
      </c>
      <c r="AI18" s="155">
        <f>AI17*('In depth results'!$C$4/12)</f>
        <v>0</v>
      </c>
      <c r="AJ18" s="155">
        <f>AJ17*('In depth results'!$C$4/12)</f>
        <v>0</v>
      </c>
      <c r="AK18" s="155">
        <f>AK17*('In depth results'!$C$4/12)</f>
        <v>0</v>
      </c>
      <c r="AL18" s="155">
        <f>AL17*('In depth results'!$C$4/12)</f>
        <v>0</v>
      </c>
      <c r="AM18" s="155">
        <f>AM17*('In depth results'!$C$4/12)</f>
        <v>0</v>
      </c>
      <c r="AN18" s="155">
        <f>AN17*('In depth results'!$C$4/12)</f>
        <v>0</v>
      </c>
      <c r="AO18" s="155">
        <f>AO17*('In depth results'!$C$4/12)</f>
        <v>0</v>
      </c>
      <c r="AP18" s="155">
        <f>AP17*('In depth results'!$C$4/12)</f>
        <v>0</v>
      </c>
      <c r="AQ18" s="155">
        <f>AQ17*('In depth results'!$C$4/12)</f>
        <v>0</v>
      </c>
      <c r="AR18" s="155">
        <f>AR17*('In depth results'!$C$4/12)</f>
        <v>0</v>
      </c>
      <c r="AS18" s="155">
        <f>AS17*('In depth results'!$C$4/12)</f>
        <v>0</v>
      </c>
      <c r="AT18" s="155">
        <f>AT17*('In depth results'!$C$4/12)</f>
        <v>0</v>
      </c>
      <c r="AU18" s="155">
        <f>AU17*('In depth results'!$C$4/12)</f>
        <v>0</v>
      </c>
      <c r="AV18" s="155">
        <f>AV17*('In depth results'!$C$4/12)</f>
        <v>0</v>
      </c>
      <c r="AW18" s="155">
        <f>AW17*('In depth results'!$C$4/12)</f>
        <v>0</v>
      </c>
      <c r="AX18" s="155">
        <f>AX17*('In depth results'!$C$4/12)</f>
        <v>0</v>
      </c>
      <c r="AY18" s="155">
        <f>AY17*('In depth results'!$C$4/12)</f>
        <v>0</v>
      </c>
      <c r="AZ18" s="155">
        <f>AZ17*('In depth results'!$C$4/12)</f>
        <v>0</v>
      </c>
      <c r="BA18" s="155">
        <f>BA17*('In depth results'!$C$4/12)</f>
        <v>0</v>
      </c>
      <c r="BB18" s="155">
        <f>BB17*('In depth results'!$C$4/12)</f>
        <v>0</v>
      </c>
      <c r="BC18" s="155">
        <f>BC17*('In depth results'!$C$4/12)</f>
        <v>0</v>
      </c>
      <c r="BD18" s="155">
        <f>BD17*('In depth results'!$C$4/12)</f>
        <v>0</v>
      </c>
      <c r="BE18" s="155">
        <f>BE17*('In depth results'!$C$4/12)</f>
        <v>0</v>
      </c>
      <c r="BF18" s="155">
        <f>BF17*('In depth results'!$C$4/12)</f>
        <v>0</v>
      </c>
      <c r="BG18" s="155">
        <f>BG17*('In depth results'!$C$4/12)</f>
        <v>0</v>
      </c>
      <c r="BH18" s="155">
        <f>BH17*('In depth results'!$C$4/12)</f>
        <v>0</v>
      </c>
      <c r="BI18" s="155">
        <f>BI17*('In depth results'!$C$4/12)</f>
        <v>0</v>
      </c>
      <c r="BJ18" s="155">
        <f>BJ17*('In depth results'!$C$4/12)</f>
        <v>0</v>
      </c>
      <c r="BK18" s="155">
        <f>BK17*('In depth results'!$C$4/12)</f>
        <v>0</v>
      </c>
      <c r="BL18" s="155">
        <f>BL17*('In depth results'!$C$4/12)</f>
        <v>0</v>
      </c>
      <c r="BM18" s="155">
        <f>BM17*('In depth results'!$C$4/12)</f>
        <v>0</v>
      </c>
      <c r="BN18" s="155">
        <f>BN17*('In depth results'!$C$4/12)</f>
        <v>0</v>
      </c>
      <c r="BO18" s="155">
        <f>BO17*('In depth results'!$C$4/12)</f>
        <v>0</v>
      </c>
      <c r="BP18" s="155">
        <f>BP17*('In depth results'!$C$4/12)</f>
        <v>0</v>
      </c>
      <c r="BQ18" s="155">
        <f>BQ17*('In depth results'!$C$4/12)</f>
        <v>0</v>
      </c>
      <c r="BR18" s="155">
        <f>BR17*('In depth results'!$C$4/12)</f>
        <v>0</v>
      </c>
      <c r="BS18" s="155">
        <f>BS17*('In depth results'!$C$4/12)</f>
        <v>0</v>
      </c>
      <c r="BT18" s="155">
        <f>BT17*('In depth results'!$C$4/12)</f>
        <v>0</v>
      </c>
      <c r="BU18" s="155">
        <f>BU17*('In depth results'!$C$4/12)</f>
        <v>0</v>
      </c>
      <c r="BV18" s="155">
        <f>BV17*('In depth results'!$C$4/12)</f>
        <v>0</v>
      </c>
      <c r="BW18" s="155">
        <f>BW17*('In depth results'!$C$4/12)</f>
        <v>0</v>
      </c>
      <c r="BX18" s="155">
        <f>BX17*('In depth results'!$C$4/12)</f>
        <v>0</v>
      </c>
      <c r="BY18" s="155">
        <f>BY17*('In depth results'!$C$4/12)</f>
        <v>0</v>
      </c>
      <c r="BZ18" s="155">
        <f>BZ17*('In depth results'!$C$4/12)</f>
        <v>0</v>
      </c>
      <c r="CA18" s="155">
        <f>CA17*('In depth results'!$C$4/12)</f>
        <v>0</v>
      </c>
      <c r="CB18" s="155">
        <f>CB17*('In depth results'!$C$4/12)</f>
        <v>0</v>
      </c>
      <c r="CC18" s="155">
        <f>CC17*('In depth results'!$C$4/12)</f>
        <v>0</v>
      </c>
      <c r="CD18" s="155">
        <f>CD17*('In depth results'!$C$4/12)</f>
        <v>0</v>
      </c>
      <c r="CE18" s="155">
        <f>CE17*('In depth results'!$C$4/12)</f>
        <v>0</v>
      </c>
      <c r="CF18" s="155">
        <f>CF17*('In depth results'!$C$4/12)</f>
        <v>0</v>
      </c>
      <c r="CG18" s="155">
        <f>CG17*('In depth results'!$C$4/12)</f>
        <v>0</v>
      </c>
      <c r="CH18" s="155">
        <f>CH17*('In depth results'!$C$4/12)</f>
        <v>0</v>
      </c>
      <c r="CI18" s="155">
        <f>CI17*('In depth results'!$C$4/12)</f>
        <v>0</v>
      </c>
      <c r="CJ18" s="155">
        <f>CJ17*('In depth results'!$C$4/12)</f>
        <v>0</v>
      </c>
      <c r="CK18" s="155">
        <f>CK17*('In depth results'!$C$4/12)</f>
        <v>0</v>
      </c>
      <c r="CL18" s="155">
        <f>CL17*('In depth results'!$C$4/12)</f>
        <v>0</v>
      </c>
      <c r="CM18" s="155">
        <f>CM17*('In depth results'!$C$4/12)</f>
        <v>0</v>
      </c>
      <c r="CN18" s="155">
        <f>CN17*('In depth results'!$C$4/12)</f>
        <v>0</v>
      </c>
      <c r="CO18" s="155">
        <f>CO17*('In depth results'!$C$4/12)</f>
        <v>0</v>
      </c>
      <c r="CP18" s="155">
        <f>CP17*('In depth results'!$C$4/12)</f>
        <v>0</v>
      </c>
      <c r="CQ18" s="155">
        <f>CQ17*('In depth results'!$C$4/12)</f>
        <v>0</v>
      </c>
      <c r="CR18" s="155">
        <f>CR17*('In depth results'!$C$4/12)</f>
        <v>0</v>
      </c>
      <c r="CS18" s="155">
        <f>CS17*('In depth results'!$C$4/12)</f>
        <v>0</v>
      </c>
      <c r="CT18" s="155">
        <f>CT17*('In depth results'!$C$4/12)</f>
        <v>0</v>
      </c>
      <c r="CU18" s="155">
        <f>CU17*('In depth results'!$C$4/12)</f>
        <v>0</v>
      </c>
      <c r="CV18" s="31"/>
    </row>
    <row r="19" spans="1:100" x14ac:dyDescent="0.35">
      <c r="A19" s="36"/>
      <c r="B19" s="154" t="s">
        <v>34</v>
      </c>
      <c r="C19" s="155">
        <f>'In depth results'!B4</f>
        <v>8000</v>
      </c>
      <c r="D19" s="155">
        <f>D17+D18</f>
        <v>7906.1388888888887</v>
      </c>
      <c r="E19" s="155">
        <f t="shared" ref="E19:BP19" si="14">E17+E18</f>
        <v>7778.4144675925927</v>
      </c>
      <c r="F19" s="155">
        <f t="shared" si="14"/>
        <v>7650.1578612075618</v>
      </c>
      <c r="G19" s="155">
        <f t="shared" si="14"/>
        <v>7521.3668522959269</v>
      </c>
      <c r="H19" s="155">
        <f t="shared" si="14"/>
        <v>7392.0392141804932</v>
      </c>
      <c r="I19" s="155">
        <f t="shared" si="14"/>
        <v>7262.1727109062449</v>
      </c>
      <c r="J19" s="155">
        <f t="shared" si="14"/>
        <v>7131.7650972016872</v>
      </c>
      <c r="K19" s="155">
        <f t="shared" si="14"/>
        <v>6204.4808688334042</v>
      </c>
      <c r="L19" s="155">
        <f t="shared" si="14"/>
        <v>5115.7078724535431</v>
      </c>
      <c r="M19" s="155">
        <f t="shared" si="14"/>
        <v>4022.3983219220995</v>
      </c>
      <c r="N19" s="155">
        <f t="shared" si="14"/>
        <v>2924.5333149301082</v>
      </c>
      <c r="O19" s="155">
        <f t="shared" si="14"/>
        <v>1822.0938704089835</v>
      </c>
      <c r="P19" s="155">
        <f t="shared" si="14"/>
        <v>715.06092820235426</v>
      </c>
      <c r="Q19" s="155">
        <f t="shared" si="14"/>
        <v>0</v>
      </c>
      <c r="R19" s="155">
        <f t="shared" si="14"/>
        <v>0</v>
      </c>
      <c r="S19" s="155">
        <f t="shared" si="14"/>
        <v>0</v>
      </c>
      <c r="T19" s="155">
        <f t="shared" si="14"/>
        <v>0</v>
      </c>
      <c r="U19" s="155">
        <f t="shared" si="14"/>
        <v>0</v>
      </c>
      <c r="V19" s="155">
        <f t="shared" si="14"/>
        <v>0</v>
      </c>
      <c r="W19" s="155">
        <f t="shared" si="14"/>
        <v>0</v>
      </c>
      <c r="X19" s="155">
        <f t="shared" si="14"/>
        <v>0</v>
      </c>
      <c r="Y19" s="155">
        <f t="shared" si="14"/>
        <v>0</v>
      </c>
      <c r="Z19" s="155">
        <f t="shared" si="14"/>
        <v>0</v>
      </c>
      <c r="AA19" s="155">
        <f t="shared" si="14"/>
        <v>0</v>
      </c>
      <c r="AB19" s="155">
        <f t="shared" si="14"/>
        <v>0</v>
      </c>
      <c r="AC19" s="155">
        <f t="shared" si="14"/>
        <v>0</v>
      </c>
      <c r="AD19" s="155">
        <f t="shared" si="14"/>
        <v>0</v>
      </c>
      <c r="AE19" s="155">
        <f t="shared" si="14"/>
        <v>0</v>
      </c>
      <c r="AF19" s="155">
        <f t="shared" si="14"/>
        <v>0</v>
      </c>
      <c r="AG19" s="155">
        <f t="shared" si="14"/>
        <v>0</v>
      </c>
      <c r="AH19" s="155">
        <f t="shared" si="14"/>
        <v>0</v>
      </c>
      <c r="AI19" s="155">
        <f t="shared" si="14"/>
        <v>0</v>
      </c>
      <c r="AJ19" s="155">
        <f t="shared" si="14"/>
        <v>0</v>
      </c>
      <c r="AK19" s="155">
        <f t="shared" si="14"/>
        <v>0</v>
      </c>
      <c r="AL19" s="155">
        <f t="shared" si="14"/>
        <v>0</v>
      </c>
      <c r="AM19" s="155">
        <f t="shared" si="14"/>
        <v>0</v>
      </c>
      <c r="AN19" s="155">
        <f t="shared" si="14"/>
        <v>0</v>
      </c>
      <c r="AO19" s="155">
        <f t="shared" si="14"/>
        <v>0</v>
      </c>
      <c r="AP19" s="155">
        <f t="shared" si="14"/>
        <v>0</v>
      </c>
      <c r="AQ19" s="155">
        <f t="shared" si="14"/>
        <v>0</v>
      </c>
      <c r="AR19" s="155">
        <f t="shared" si="14"/>
        <v>0</v>
      </c>
      <c r="AS19" s="155">
        <f t="shared" si="14"/>
        <v>0</v>
      </c>
      <c r="AT19" s="155">
        <f t="shared" si="14"/>
        <v>0</v>
      </c>
      <c r="AU19" s="155">
        <f t="shared" si="14"/>
        <v>0</v>
      </c>
      <c r="AV19" s="155">
        <f t="shared" si="14"/>
        <v>0</v>
      </c>
      <c r="AW19" s="155">
        <f t="shared" si="14"/>
        <v>0</v>
      </c>
      <c r="AX19" s="155">
        <f t="shared" si="14"/>
        <v>0</v>
      </c>
      <c r="AY19" s="155">
        <f t="shared" si="14"/>
        <v>0</v>
      </c>
      <c r="AZ19" s="155">
        <f t="shared" si="14"/>
        <v>0</v>
      </c>
      <c r="BA19" s="155">
        <f t="shared" si="14"/>
        <v>0</v>
      </c>
      <c r="BB19" s="155">
        <f t="shared" si="14"/>
        <v>0</v>
      </c>
      <c r="BC19" s="155">
        <f t="shared" si="14"/>
        <v>0</v>
      </c>
      <c r="BD19" s="155">
        <f t="shared" si="14"/>
        <v>0</v>
      </c>
      <c r="BE19" s="155">
        <f t="shared" si="14"/>
        <v>0</v>
      </c>
      <c r="BF19" s="155">
        <f t="shared" si="14"/>
        <v>0</v>
      </c>
      <c r="BG19" s="155">
        <f t="shared" si="14"/>
        <v>0</v>
      </c>
      <c r="BH19" s="155">
        <f t="shared" si="14"/>
        <v>0</v>
      </c>
      <c r="BI19" s="155">
        <f t="shared" si="14"/>
        <v>0</v>
      </c>
      <c r="BJ19" s="155">
        <f t="shared" si="14"/>
        <v>0</v>
      </c>
      <c r="BK19" s="155">
        <f t="shared" si="14"/>
        <v>0</v>
      </c>
      <c r="BL19" s="155">
        <f t="shared" si="14"/>
        <v>0</v>
      </c>
      <c r="BM19" s="155">
        <f t="shared" si="14"/>
        <v>0</v>
      </c>
      <c r="BN19" s="155">
        <f t="shared" si="14"/>
        <v>0</v>
      </c>
      <c r="BO19" s="155">
        <f t="shared" si="14"/>
        <v>0</v>
      </c>
      <c r="BP19" s="155">
        <f t="shared" si="14"/>
        <v>0</v>
      </c>
      <c r="BQ19" s="155">
        <f t="shared" ref="BQ19:CU19" si="15">BQ17+BQ18</f>
        <v>0</v>
      </c>
      <c r="BR19" s="155">
        <f t="shared" si="15"/>
        <v>0</v>
      </c>
      <c r="BS19" s="155">
        <f t="shared" si="15"/>
        <v>0</v>
      </c>
      <c r="BT19" s="155">
        <f t="shared" si="15"/>
        <v>0</v>
      </c>
      <c r="BU19" s="155">
        <f t="shared" si="15"/>
        <v>0</v>
      </c>
      <c r="BV19" s="155">
        <f t="shared" si="15"/>
        <v>0</v>
      </c>
      <c r="BW19" s="155">
        <f t="shared" si="15"/>
        <v>0</v>
      </c>
      <c r="BX19" s="155">
        <f t="shared" si="15"/>
        <v>0</v>
      </c>
      <c r="BY19" s="155">
        <f t="shared" si="15"/>
        <v>0</v>
      </c>
      <c r="BZ19" s="155">
        <f t="shared" si="15"/>
        <v>0</v>
      </c>
      <c r="CA19" s="155">
        <f t="shared" si="15"/>
        <v>0</v>
      </c>
      <c r="CB19" s="155">
        <f t="shared" si="15"/>
        <v>0</v>
      </c>
      <c r="CC19" s="155">
        <f t="shared" si="15"/>
        <v>0</v>
      </c>
      <c r="CD19" s="155">
        <f t="shared" si="15"/>
        <v>0</v>
      </c>
      <c r="CE19" s="155">
        <f t="shared" si="15"/>
        <v>0</v>
      </c>
      <c r="CF19" s="155">
        <f t="shared" si="15"/>
        <v>0</v>
      </c>
      <c r="CG19" s="155">
        <f t="shared" si="15"/>
        <v>0</v>
      </c>
      <c r="CH19" s="155">
        <f t="shared" si="15"/>
        <v>0</v>
      </c>
      <c r="CI19" s="155">
        <f t="shared" si="15"/>
        <v>0</v>
      </c>
      <c r="CJ19" s="155">
        <f t="shared" si="15"/>
        <v>0</v>
      </c>
      <c r="CK19" s="155">
        <f t="shared" si="15"/>
        <v>0</v>
      </c>
      <c r="CL19" s="155">
        <f t="shared" si="15"/>
        <v>0</v>
      </c>
      <c r="CM19" s="155">
        <f t="shared" si="15"/>
        <v>0</v>
      </c>
      <c r="CN19" s="155">
        <f t="shared" si="15"/>
        <v>0</v>
      </c>
      <c r="CO19" s="155">
        <f t="shared" si="15"/>
        <v>0</v>
      </c>
      <c r="CP19" s="155">
        <f t="shared" si="15"/>
        <v>0</v>
      </c>
      <c r="CQ19" s="155">
        <f t="shared" si="15"/>
        <v>0</v>
      </c>
      <c r="CR19" s="155">
        <f t="shared" si="15"/>
        <v>0</v>
      </c>
      <c r="CS19" s="155">
        <f t="shared" si="15"/>
        <v>0</v>
      </c>
      <c r="CT19" s="155">
        <f t="shared" si="15"/>
        <v>0</v>
      </c>
      <c r="CU19" s="155">
        <f t="shared" si="15"/>
        <v>0</v>
      </c>
      <c r="CV19" s="31"/>
    </row>
    <row r="20" spans="1:100" x14ac:dyDescent="0.35">
      <c r="A20" s="36"/>
      <c r="B20" s="154" t="s">
        <v>35</v>
      </c>
      <c r="C20" s="155">
        <f>'In depth results'!$D$4</f>
        <v>160</v>
      </c>
      <c r="D20" s="155">
        <f>IF(D19=0,'In depth results'!$D$4,'In depth results'!$D$4)+('With extra repayments workings'!D10-'With extra repayments workings'!D11)</f>
        <v>160</v>
      </c>
      <c r="E20" s="155">
        <f>IF(E19=0,'In depth results'!$D$4,'In depth results'!$D$4)+('With extra repayments workings'!E10-'With extra repayments workings'!E11)</f>
        <v>160</v>
      </c>
      <c r="F20" s="155">
        <f>IF(F19=0,'In depth results'!$D$4,'In depth results'!$D$4)+('With extra repayments workings'!F10-'With extra repayments workings'!F11)</f>
        <v>160</v>
      </c>
      <c r="G20" s="155">
        <f>IF(G19=0,'In depth results'!$D$4,'In depth results'!$D$4)+('With extra repayments workings'!G10-'With extra repayments workings'!G11)</f>
        <v>160</v>
      </c>
      <c r="H20" s="155">
        <f>IF(H19=0,'In depth results'!$D$4,'In depth results'!$D$4)+('With extra repayments workings'!H10-'With extra repayments workings'!H11)</f>
        <v>160</v>
      </c>
      <c r="I20" s="155">
        <f>IF(I19=0,'In depth results'!$D$4,'In depth results'!$D$4)+('With extra repayments workings'!I10-'With extra repayments workings'!I11)</f>
        <v>160</v>
      </c>
      <c r="J20" s="155">
        <f>IF(J19=0,'In depth results'!$D$4,'In depth results'!$D$4)+('With extra repayments workings'!J10-'With extra repayments workings'!J11)</f>
        <v>953.02896226385758</v>
      </c>
      <c r="K20" s="155">
        <f>IF(K19=0,'In depth results'!$D$4,'In depth results'!$D$4)+('With extra repayments workings'!K10-'With extra repayments workings'!K11)</f>
        <v>1110</v>
      </c>
      <c r="L20" s="155">
        <f>IF(L19=0,'In depth results'!$D$4,'In depth results'!$D$4)+('With extra repayments workings'!L10-'With extra repayments workings'!L11)</f>
        <v>1110</v>
      </c>
      <c r="M20" s="155">
        <f>IF(M19=0,'In depth results'!$D$4,'In depth results'!$D$4)+('With extra repayments workings'!M10-'With extra repayments workings'!M11)</f>
        <v>1110</v>
      </c>
      <c r="N20" s="155">
        <f>IF(N19=0,'In depth results'!$D$4,'In depth results'!$D$4)+('With extra repayments workings'!N10-'With extra repayments workings'!N11)</f>
        <v>1110</v>
      </c>
      <c r="O20" s="155">
        <f>IF(O19=0,'In depth results'!$D$4,'In depth results'!$D$4)+('With extra repayments workings'!O10-'With extra repayments workings'!O11)</f>
        <v>1110</v>
      </c>
      <c r="P20" s="155">
        <f>IF(P19=0,'In depth results'!$D$4,'In depth results'!$D$4)+('With extra repayments workings'!P10-'With extra repayments workings'!P11)</f>
        <v>1110</v>
      </c>
      <c r="Q20" s="155">
        <f>IF(Q19=0,'In depth results'!$D$4,'In depth results'!$D$4)+('With extra repayments workings'!Q10-'With extra repayments workings'!Q11)</f>
        <v>1110</v>
      </c>
      <c r="R20" s="155">
        <f>IF(R19=0,'In depth results'!$D$4,'In depth results'!$D$4)+('With extra repayments workings'!R10-'With extra repayments workings'!R11)</f>
        <v>1110</v>
      </c>
      <c r="S20" s="155">
        <f>IF(S19=0,'In depth results'!$D$4,'In depth results'!$D$4)+('With extra repayments workings'!S10-'With extra repayments workings'!S11)</f>
        <v>1110</v>
      </c>
      <c r="T20" s="155">
        <f>IF(T19=0,'In depth results'!$D$4,'In depth results'!$D$4)+('With extra repayments workings'!T10-'With extra repayments workings'!T11)</f>
        <v>1110</v>
      </c>
      <c r="U20" s="155">
        <f>IF(U19=0,'In depth results'!$D$4,'In depth results'!$D$4)+('With extra repayments workings'!U10-'With extra repayments workings'!U11)</f>
        <v>1110</v>
      </c>
      <c r="V20" s="155">
        <f>IF(V19=0,'In depth results'!$D$4,'In depth results'!$D$4)+('With extra repayments workings'!V10-'With extra repayments workings'!V11)</f>
        <v>1280</v>
      </c>
      <c r="W20" s="155">
        <f>IF(W19=0,'In depth results'!$D$4,'In depth results'!$D$4)+('With extra repayments workings'!W10-'With extra repayments workings'!W11)</f>
        <v>1280</v>
      </c>
      <c r="X20" s="155">
        <f>IF(X19=0,'In depth results'!$D$4,'In depth results'!$D$4)+('With extra repayments workings'!X10-'With extra repayments workings'!X11)</f>
        <v>1280</v>
      </c>
      <c r="Y20" s="155">
        <f>IF(Y19=0,'In depth results'!$D$4,'In depth results'!$D$4)+('With extra repayments workings'!Y10-'With extra repayments workings'!Y11)</f>
        <v>1280</v>
      </c>
      <c r="Z20" s="155">
        <f>IF(Z19=0,'In depth results'!$D$4,'In depth results'!$D$4)+('With extra repayments workings'!Z10-'With extra repayments workings'!Z11)</f>
        <v>1280</v>
      </c>
      <c r="AA20" s="155">
        <f>IF(AA19=0,'In depth results'!$D$4,'In depth results'!$D$4)+('With extra repayments workings'!AA10-'With extra repayments workings'!AA11)</f>
        <v>1280</v>
      </c>
      <c r="AB20" s="155">
        <f>IF(AB19=0,'In depth results'!$D$4,'In depth results'!$D$4)+('With extra repayments workings'!AB10-'With extra repayments workings'!AB11)</f>
        <v>1280</v>
      </c>
      <c r="AC20" s="155">
        <f>IF(AC19=0,'In depth results'!$D$4,'In depth results'!$D$4)+('With extra repayments workings'!AC10-'With extra repayments workings'!AC11)</f>
        <v>1280</v>
      </c>
      <c r="AD20" s="155">
        <f>IF(AD19=0,'In depth results'!$D$4,'In depth results'!$D$4)+('With extra repayments workings'!AD10-'With extra repayments workings'!AD11)</f>
        <v>1280</v>
      </c>
      <c r="AE20" s="155">
        <f>IF(AE19=0,'In depth results'!$D$4,'In depth results'!$D$4)+('With extra repayments workings'!AE10-'With extra repayments workings'!AE11)</f>
        <v>1280</v>
      </c>
      <c r="AF20" s="155">
        <f>IF(AF19=0,'In depth results'!$D$4,'In depth results'!$D$4)+('With extra repayments workings'!AF10-'With extra repayments workings'!AF11)</f>
        <v>1280</v>
      </c>
      <c r="AG20" s="155">
        <f>IF(AG19=0,'In depth results'!$D$4,'In depth results'!$D$4)+('With extra repayments workings'!AG10-'With extra repayments workings'!AG11)</f>
        <v>1280</v>
      </c>
      <c r="AH20" s="155">
        <f>IF(AH19=0,'In depth results'!$D$4,'In depth results'!$D$4)+('With extra repayments workings'!AH10-'With extra repayments workings'!AH11)</f>
        <v>1280</v>
      </c>
      <c r="AI20" s="155">
        <f>IF(AI19=0,'In depth results'!$D$4,'In depth results'!$D$4)+('With extra repayments workings'!AI10-'With extra repayments workings'!AI11)</f>
        <v>1280</v>
      </c>
      <c r="AJ20" s="155">
        <f>IF(AJ19=0,'In depth results'!$D$4,'In depth results'!$D$4)+('With extra repayments workings'!AJ10-'With extra repayments workings'!AJ11)</f>
        <v>1280</v>
      </c>
      <c r="AK20" s="155">
        <f>IF(AK19=0,'In depth results'!$D$4,'In depth results'!$D$4)+('With extra repayments workings'!AK10-'With extra repayments workings'!AK11)</f>
        <v>1280</v>
      </c>
      <c r="AL20" s="155">
        <f>IF(AL19=0,'In depth results'!$D$4,'In depth results'!$D$4)+('With extra repayments workings'!AL10-'With extra repayments workings'!AL11)</f>
        <v>1280</v>
      </c>
      <c r="AM20" s="155">
        <f>IF(AM19=0,'In depth results'!$D$4,'In depth results'!$D$4)+('With extra repayments workings'!AM10-'With extra repayments workings'!AM11)</f>
        <v>1280</v>
      </c>
      <c r="AN20" s="155">
        <f>IF(AN19=0,'In depth results'!$D$4,'In depth results'!$D$4)+('With extra repayments workings'!AN10-'With extra repayments workings'!AN11)</f>
        <v>1280</v>
      </c>
      <c r="AO20" s="155">
        <f>IF(AO19=0,'In depth results'!$D$4,'In depth results'!$D$4)+('With extra repayments workings'!AO10-'With extra repayments workings'!AO11)</f>
        <v>1280</v>
      </c>
      <c r="AP20" s="155">
        <f>IF(AP19=0,'In depth results'!$D$4,'In depth results'!$D$4)+('With extra repayments workings'!AP10-'With extra repayments workings'!AP11)</f>
        <v>1280</v>
      </c>
      <c r="AQ20" s="155">
        <f>IF(AQ19=0,'In depth results'!$D$4,'In depth results'!$D$4)+('With extra repayments workings'!AQ10-'With extra repayments workings'!AQ11)</f>
        <v>1280</v>
      </c>
      <c r="AR20" s="155">
        <f>IF(AR19=0,'In depth results'!$D$4,'In depth results'!$D$4)+('With extra repayments workings'!AR10-'With extra repayments workings'!AR11)</f>
        <v>1280</v>
      </c>
      <c r="AS20" s="155">
        <f>IF(AS19=0,'In depth results'!$D$4,'In depth results'!$D$4)+('With extra repayments workings'!AS10-'With extra repayments workings'!AS11)</f>
        <v>1280</v>
      </c>
      <c r="AT20" s="155">
        <f>IF(AT19=0,'In depth results'!$D$4,'In depth results'!$D$4)+('With extra repayments workings'!AT10-'With extra repayments workings'!AT11)</f>
        <v>1280</v>
      </c>
      <c r="AU20" s="155">
        <f>IF(AU19=0,'In depth results'!$D$4,'In depth results'!$D$4)+('With extra repayments workings'!AU10-'With extra repayments workings'!AU11)</f>
        <v>1280</v>
      </c>
      <c r="AV20" s="155">
        <f>IF(AV19=0,'In depth results'!$D$4,'In depth results'!$D$4)+('With extra repayments workings'!AV10-'With extra repayments workings'!AV11)</f>
        <v>1280</v>
      </c>
      <c r="AW20" s="155">
        <f>IF(AW19=0,'In depth results'!$D$4,'In depth results'!$D$4)+('With extra repayments workings'!AW10-'With extra repayments workings'!AW11)</f>
        <v>1280</v>
      </c>
      <c r="AX20" s="155">
        <f>IF(AX19=0,'In depth results'!$D$4,'In depth results'!$D$4)+('With extra repayments workings'!AX10-'With extra repayments workings'!AX11)</f>
        <v>1280</v>
      </c>
      <c r="AY20" s="155">
        <f>IF(AY19=0,'In depth results'!$D$4,'In depth results'!$D$4)+('With extra repayments workings'!AY10-'With extra repayments workings'!AY11)</f>
        <v>1280</v>
      </c>
      <c r="AZ20" s="155">
        <f>IF(AZ19=0,'In depth results'!$D$4,'In depth results'!$D$4)+('With extra repayments workings'!AZ10-'With extra repayments workings'!AZ11)</f>
        <v>1280</v>
      </c>
      <c r="BA20" s="155">
        <f>IF(BA19=0,'In depth results'!$D$4,'In depth results'!$D$4)+('With extra repayments workings'!BA10-'With extra repayments workings'!BA11)</f>
        <v>1280</v>
      </c>
      <c r="BB20" s="155">
        <f>IF(BB19=0,'In depth results'!$D$4,'In depth results'!$D$4)+('With extra repayments workings'!BB10-'With extra repayments workings'!BB11)</f>
        <v>1280</v>
      </c>
      <c r="BC20" s="155">
        <f>IF(BC19=0,'In depth results'!$D$4,'In depth results'!$D$4)+('With extra repayments workings'!BC10-'With extra repayments workings'!BC11)</f>
        <v>1280</v>
      </c>
      <c r="BD20" s="155">
        <f>IF(BD19=0,'In depth results'!$D$4,'In depth results'!$D$4)+('With extra repayments workings'!BD10-'With extra repayments workings'!BD11)</f>
        <v>1280</v>
      </c>
      <c r="BE20" s="155">
        <f>IF(BE19=0,'In depth results'!$D$4,'In depth results'!$D$4)+('With extra repayments workings'!BE10-'With extra repayments workings'!BE11)</f>
        <v>1280</v>
      </c>
      <c r="BF20" s="155">
        <f>IF(BF19=0,'In depth results'!$D$4,'In depth results'!$D$4)+('With extra repayments workings'!BF10-'With extra repayments workings'!BF11)</f>
        <v>1280</v>
      </c>
      <c r="BG20" s="155">
        <f>IF(BG19=0,'In depth results'!$D$4,'In depth results'!$D$4)+('With extra repayments workings'!BG10-'With extra repayments workings'!BG11)</f>
        <v>1280</v>
      </c>
      <c r="BH20" s="155">
        <f>IF(BH19=0,'In depth results'!$D$4,'In depth results'!$D$4)+('With extra repayments workings'!BH10-'With extra repayments workings'!BH11)</f>
        <v>1280</v>
      </c>
      <c r="BI20" s="155">
        <f>IF(BI19=0,'In depth results'!$D$4,'In depth results'!$D$4)+('With extra repayments workings'!BI10-'With extra repayments workings'!BI11)</f>
        <v>1280</v>
      </c>
      <c r="BJ20" s="155">
        <f>IF(BJ19=0,'In depth results'!$D$4,'In depth results'!$D$4)+('With extra repayments workings'!BJ10-'With extra repayments workings'!BJ11)</f>
        <v>1280</v>
      </c>
      <c r="BK20" s="155">
        <f>IF(BK19=0,'In depth results'!$D$4,'In depth results'!$D$4)+('With extra repayments workings'!BK10-'With extra repayments workings'!BK11)</f>
        <v>1280</v>
      </c>
      <c r="BL20" s="155">
        <f>IF(BL19=0,'In depth results'!$D$4,'In depth results'!$D$4)+('With extra repayments workings'!BL10-'With extra repayments workings'!BL11)</f>
        <v>1280</v>
      </c>
      <c r="BM20" s="155">
        <f>IF(BM19=0,'In depth results'!$D$4,'In depth results'!$D$4)+('With extra repayments workings'!BM10-'With extra repayments workings'!BM11)</f>
        <v>1280</v>
      </c>
      <c r="BN20" s="155">
        <f>IF(BN19=0,'In depth results'!$D$4,'In depth results'!$D$4)+('With extra repayments workings'!BN10-'With extra repayments workings'!BN11)</f>
        <v>1280</v>
      </c>
      <c r="BO20" s="155">
        <f>IF(BO19=0,'In depth results'!$D$4,'In depth results'!$D$4)+('With extra repayments workings'!BO10-'With extra repayments workings'!BO11)</f>
        <v>1280</v>
      </c>
      <c r="BP20" s="155">
        <f>IF(BP19=0,'In depth results'!$D$4,'In depth results'!$D$4)+('With extra repayments workings'!BP10-'With extra repayments workings'!BP11)</f>
        <v>1280</v>
      </c>
      <c r="BQ20" s="155">
        <f>IF(BQ19=0,'In depth results'!$D$4,'In depth results'!$D$4)+('With extra repayments workings'!BQ10-'With extra repayments workings'!BQ11)</f>
        <v>1280</v>
      </c>
      <c r="BR20" s="155">
        <f>IF(BR19=0,'In depth results'!$D$4,'In depth results'!$D$4)+('With extra repayments workings'!BR10-'With extra repayments workings'!BR11)</f>
        <v>1280</v>
      </c>
      <c r="BS20" s="155">
        <f>IF(BS19=0,'In depth results'!$D$4,'In depth results'!$D$4)+('With extra repayments workings'!BS10-'With extra repayments workings'!BS11)</f>
        <v>1280</v>
      </c>
      <c r="BT20" s="155">
        <f>IF(BT19=0,'In depth results'!$D$4,'In depth results'!$D$4)+('With extra repayments workings'!BT10-'With extra repayments workings'!BT11)</f>
        <v>1280</v>
      </c>
      <c r="BU20" s="155">
        <f>IF(BU19=0,'In depth results'!$D$4,'In depth results'!$D$4)+('With extra repayments workings'!BU10-'With extra repayments workings'!BU11)</f>
        <v>1280</v>
      </c>
      <c r="BV20" s="155">
        <f>IF(BV19=0,'In depth results'!$D$4,'In depth results'!$D$4)+('With extra repayments workings'!BV10-'With extra repayments workings'!BV11)</f>
        <v>1280</v>
      </c>
      <c r="BW20" s="155">
        <f>IF(BW19=0,'In depth results'!$D$4,'In depth results'!$D$4)+('With extra repayments workings'!BW10-'With extra repayments workings'!BW11)</f>
        <v>1280</v>
      </c>
      <c r="BX20" s="155">
        <f>IF(BX19=0,'In depth results'!$D$4,'In depth results'!$D$4)+('With extra repayments workings'!BX10-'With extra repayments workings'!BX11)</f>
        <v>1280</v>
      </c>
      <c r="BY20" s="155">
        <f>IF(BY19=0,'In depth results'!$D$4,'In depth results'!$D$4)+('With extra repayments workings'!BY10-'With extra repayments workings'!BY11)</f>
        <v>1280</v>
      </c>
      <c r="BZ20" s="155">
        <f>IF(BZ19=0,'In depth results'!$D$4,'In depth results'!$D$4)+('With extra repayments workings'!BZ10-'With extra repayments workings'!BZ11)</f>
        <v>1280</v>
      </c>
      <c r="CA20" s="155">
        <f>IF(CA19=0,'In depth results'!$D$4,'In depth results'!$D$4)+('With extra repayments workings'!CA10-'With extra repayments workings'!CA11)</f>
        <v>1280</v>
      </c>
      <c r="CB20" s="155">
        <f>IF(CB19=0,'In depth results'!$D$4,'In depth results'!$D$4)+('With extra repayments workings'!CB10-'With extra repayments workings'!CB11)</f>
        <v>1280</v>
      </c>
      <c r="CC20" s="155">
        <f>IF(CC19=0,'In depth results'!$D$4,'In depth results'!$D$4)+('With extra repayments workings'!CC10-'With extra repayments workings'!CC11)</f>
        <v>1280</v>
      </c>
      <c r="CD20" s="155">
        <f>IF(CD19=0,'In depth results'!$D$4,'In depth results'!$D$4)+('With extra repayments workings'!CD10-'With extra repayments workings'!CD11)</f>
        <v>1280</v>
      </c>
      <c r="CE20" s="155">
        <f>IF(CE19=0,'In depth results'!$D$4,'In depth results'!$D$4)+('With extra repayments workings'!CE10-'With extra repayments workings'!CE11)</f>
        <v>1280</v>
      </c>
      <c r="CF20" s="155">
        <f>IF(CF19=0,'In depth results'!$D$4,'In depth results'!$D$4)+('With extra repayments workings'!CF10-'With extra repayments workings'!CF11)</f>
        <v>1280</v>
      </c>
      <c r="CG20" s="155">
        <f>IF(CG19=0,'In depth results'!$D$4,'In depth results'!$D$4)+('With extra repayments workings'!CG10-'With extra repayments workings'!CG11)</f>
        <v>1280</v>
      </c>
      <c r="CH20" s="155">
        <f>IF(CH19=0,'In depth results'!$D$4,'In depth results'!$D$4)+('With extra repayments workings'!CH10-'With extra repayments workings'!CH11)</f>
        <v>1280</v>
      </c>
      <c r="CI20" s="155">
        <f>IF(CI19=0,'In depth results'!$D$4,'In depth results'!$D$4)+('With extra repayments workings'!CI10-'With extra repayments workings'!CI11)</f>
        <v>1280</v>
      </c>
      <c r="CJ20" s="155">
        <f>IF(CJ19=0,'In depth results'!$D$4,'In depth results'!$D$4)+('With extra repayments workings'!CJ10-'With extra repayments workings'!CJ11)</f>
        <v>1280</v>
      </c>
      <c r="CK20" s="155">
        <f>IF(CK19=0,'In depth results'!$D$4,'In depth results'!$D$4)+('With extra repayments workings'!CK10-'With extra repayments workings'!CK11)</f>
        <v>1280</v>
      </c>
      <c r="CL20" s="155">
        <f>IF(CL19=0,'In depth results'!$D$4,'In depth results'!$D$4)+('With extra repayments workings'!CL10-'With extra repayments workings'!CL11)</f>
        <v>1280</v>
      </c>
      <c r="CM20" s="155">
        <f>IF(CM19=0,'In depth results'!$D$4,'In depth results'!$D$4)+('With extra repayments workings'!CM10-'With extra repayments workings'!CM11)</f>
        <v>1280</v>
      </c>
      <c r="CN20" s="155">
        <f>IF(CN19=0,'In depth results'!$D$4,'In depth results'!$D$4)+('With extra repayments workings'!CN10-'With extra repayments workings'!CN11)</f>
        <v>1280</v>
      </c>
      <c r="CO20" s="155">
        <f>IF(CO19=0,'In depth results'!$D$4,'In depth results'!$D$4)+('With extra repayments workings'!CO10-'With extra repayments workings'!CO11)</f>
        <v>1280</v>
      </c>
      <c r="CP20" s="155">
        <f>IF(CP19=0,'In depth results'!$D$4,'In depth results'!$D$4)+('With extra repayments workings'!CP10-'With extra repayments workings'!CP11)</f>
        <v>1280</v>
      </c>
      <c r="CQ20" s="155">
        <f>IF(CQ19=0,'In depth results'!$D$4,'In depth results'!$D$4)+('With extra repayments workings'!CQ10-'With extra repayments workings'!CQ11)</f>
        <v>1280</v>
      </c>
      <c r="CR20" s="155">
        <f>IF(CR19=0,'In depth results'!$D$4,'In depth results'!$D$4)+('With extra repayments workings'!CR10-'With extra repayments workings'!CR11)</f>
        <v>1280</v>
      </c>
      <c r="CS20" s="155">
        <f>IF(CS19=0,'In depth results'!$D$4,'In depth results'!$D$4)+('With extra repayments workings'!CS10-'With extra repayments workings'!CS11)</f>
        <v>1280</v>
      </c>
      <c r="CT20" s="155">
        <f>IF(CT19=0,'In depth results'!$D$4,'In depth results'!$D$4)+('With extra repayments workings'!CT10-'With extra repayments workings'!CT11)</f>
        <v>1280</v>
      </c>
      <c r="CU20" s="155">
        <f>IF(CU19=0,'In depth results'!$D$4,'In depth results'!$D$4)+('With extra repayments workings'!CU10-'With extra repayments workings'!CU11)</f>
        <v>1280</v>
      </c>
      <c r="CV20" s="31"/>
    </row>
    <row r="21" spans="1:100" x14ac:dyDescent="0.35">
      <c r="A21" s="36"/>
      <c r="B21" s="154" t="s">
        <v>36</v>
      </c>
      <c r="C21" s="155">
        <f>IF(C19&lt;C20,C19,C20)</f>
        <v>160</v>
      </c>
      <c r="D21" s="155">
        <f t="shared" ref="D21:BO21" si="16">IF(D19&lt;D20,D19,D20)</f>
        <v>160</v>
      </c>
      <c r="E21" s="155">
        <f t="shared" si="16"/>
        <v>160</v>
      </c>
      <c r="F21" s="155">
        <f t="shared" si="16"/>
        <v>160</v>
      </c>
      <c r="G21" s="155">
        <f t="shared" si="16"/>
        <v>160</v>
      </c>
      <c r="H21" s="155">
        <f t="shared" si="16"/>
        <v>160</v>
      </c>
      <c r="I21" s="155">
        <f t="shared" si="16"/>
        <v>160</v>
      </c>
      <c r="J21" s="155">
        <f t="shared" si="16"/>
        <v>953.02896226385758</v>
      </c>
      <c r="K21" s="155">
        <f t="shared" si="16"/>
        <v>1110</v>
      </c>
      <c r="L21" s="155">
        <f t="shared" si="16"/>
        <v>1110</v>
      </c>
      <c r="M21" s="155">
        <f t="shared" si="16"/>
        <v>1110</v>
      </c>
      <c r="N21" s="155">
        <f t="shared" si="16"/>
        <v>1110</v>
      </c>
      <c r="O21" s="155">
        <f t="shared" si="16"/>
        <v>1110</v>
      </c>
      <c r="P21" s="155">
        <f t="shared" si="16"/>
        <v>715.06092820235426</v>
      </c>
      <c r="Q21" s="155">
        <f t="shared" si="16"/>
        <v>0</v>
      </c>
      <c r="R21" s="155">
        <f t="shared" si="16"/>
        <v>0</v>
      </c>
      <c r="S21" s="155">
        <f t="shared" si="16"/>
        <v>0</v>
      </c>
      <c r="T21" s="155">
        <f t="shared" si="16"/>
        <v>0</v>
      </c>
      <c r="U21" s="155">
        <f t="shared" si="16"/>
        <v>0</v>
      </c>
      <c r="V21" s="155">
        <f t="shared" si="16"/>
        <v>0</v>
      </c>
      <c r="W21" s="155">
        <f t="shared" si="16"/>
        <v>0</v>
      </c>
      <c r="X21" s="155">
        <f t="shared" si="16"/>
        <v>0</v>
      </c>
      <c r="Y21" s="155">
        <f t="shared" si="16"/>
        <v>0</v>
      </c>
      <c r="Z21" s="155">
        <f t="shared" si="16"/>
        <v>0</v>
      </c>
      <c r="AA21" s="155">
        <f t="shared" si="16"/>
        <v>0</v>
      </c>
      <c r="AB21" s="155">
        <f t="shared" si="16"/>
        <v>0</v>
      </c>
      <c r="AC21" s="155">
        <f t="shared" si="16"/>
        <v>0</v>
      </c>
      <c r="AD21" s="155">
        <f t="shared" si="16"/>
        <v>0</v>
      </c>
      <c r="AE21" s="155">
        <f t="shared" si="16"/>
        <v>0</v>
      </c>
      <c r="AF21" s="155">
        <f t="shared" si="16"/>
        <v>0</v>
      </c>
      <c r="AG21" s="155">
        <f t="shared" si="16"/>
        <v>0</v>
      </c>
      <c r="AH21" s="155">
        <f t="shared" si="16"/>
        <v>0</v>
      </c>
      <c r="AI21" s="155">
        <f t="shared" si="16"/>
        <v>0</v>
      </c>
      <c r="AJ21" s="155">
        <f t="shared" si="16"/>
        <v>0</v>
      </c>
      <c r="AK21" s="155">
        <f t="shared" si="16"/>
        <v>0</v>
      </c>
      <c r="AL21" s="155">
        <f t="shared" si="16"/>
        <v>0</v>
      </c>
      <c r="AM21" s="155">
        <f t="shared" si="16"/>
        <v>0</v>
      </c>
      <c r="AN21" s="155">
        <f t="shared" si="16"/>
        <v>0</v>
      </c>
      <c r="AO21" s="155">
        <f t="shared" si="16"/>
        <v>0</v>
      </c>
      <c r="AP21" s="155">
        <f t="shared" si="16"/>
        <v>0</v>
      </c>
      <c r="AQ21" s="155">
        <f t="shared" si="16"/>
        <v>0</v>
      </c>
      <c r="AR21" s="155">
        <f t="shared" si="16"/>
        <v>0</v>
      </c>
      <c r="AS21" s="155">
        <f t="shared" si="16"/>
        <v>0</v>
      </c>
      <c r="AT21" s="155">
        <f t="shared" si="16"/>
        <v>0</v>
      </c>
      <c r="AU21" s="155">
        <f t="shared" si="16"/>
        <v>0</v>
      </c>
      <c r="AV21" s="155">
        <f t="shared" si="16"/>
        <v>0</v>
      </c>
      <c r="AW21" s="155">
        <f t="shared" si="16"/>
        <v>0</v>
      </c>
      <c r="AX21" s="155">
        <f t="shared" si="16"/>
        <v>0</v>
      </c>
      <c r="AY21" s="155">
        <f t="shared" si="16"/>
        <v>0</v>
      </c>
      <c r="AZ21" s="155">
        <f t="shared" si="16"/>
        <v>0</v>
      </c>
      <c r="BA21" s="155">
        <f t="shared" si="16"/>
        <v>0</v>
      </c>
      <c r="BB21" s="155">
        <f t="shared" si="16"/>
        <v>0</v>
      </c>
      <c r="BC21" s="155">
        <f t="shared" si="16"/>
        <v>0</v>
      </c>
      <c r="BD21" s="155">
        <f t="shared" si="16"/>
        <v>0</v>
      </c>
      <c r="BE21" s="155">
        <f t="shared" si="16"/>
        <v>0</v>
      </c>
      <c r="BF21" s="155">
        <f t="shared" si="16"/>
        <v>0</v>
      </c>
      <c r="BG21" s="155">
        <f t="shared" si="16"/>
        <v>0</v>
      </c>
      <c r="BH21" s="155">
        <f t="shared" si="16"/>
        <v>0</v>
      </c>
      <c r="BI21" s="155">
        <f t="shared" si="16"/>
        <v>0</v>
      </c>
      <c r="BJ21" s="155">
        <f t="shared" si="16"/>
        <v>0</v>
      </c>
      <c r="BK21" s="155">
        <f t="shared" si="16"/>
        <v>0</v>
      </c>
      <c r="BL21" s="155">
        <f t="shared" si="16"/>
        <v>0</v>
      </c>
      <c r="BM21" s="155">
        <f t="shared" si="16"/>
        <v>0</v>
      </c>
      <c r="BN21" s="155">
        <f t="shared" si="16"/>
        <v>0</v>
      </c>
      <c r="BO21" s="155">
        <f t="shared" si="16"/>
        <v>0</v>
      </c>
      <c r="BP21" s="155">
        <f t="shared" ref="BP21:CU21" si="17">IF(BP19&lt;BP20,BP19,BP20)</f>
        <v>0</v>
      </c>
      <c r="BQ21" s="155">
        <f t="shared" si="17"/>
        <v>0</v>
      </c>
      <c r="BR21" s="155">
        <f t="shared" si="17"/>
        <v>0</v>
      </c>
      <c r="BS21" s="155">
        <f t="shared" si="17"/>
        <v>0</v>
      </c>
      <c r="BT21" s="155">
        <f t="shared" si="17"/>
        <v>0</v>
      </c>
      <c r="BU21" s="155">
        <f t="shared" si="17"/>
        <v>0</v>
      </c>
      <c r="BV21" s="155">
        <f t="shared" si="17"/>
        <v>0</v>
      </c>
      <c r="BW21" s="155">
        <f t="shared" si="17"/>
        <v>0</v>
      </c>
      <c r="BX21" s="155">
        <f t="shared" si="17"/>
        <v>0</v>
      </c>
      <c r="BY21" s="155">
        <f t="shared" si="17"/>
        <v>0</v>
      </c>
      <c r="BZ21" s="155">
        <f t="shared" si="17"/>
        <v>0</v>
      </c>
      <c r="CA21" s="155">
        <f t="shared" si="17"/>
        <v>0</v>
      </c>
      <c r="CB21" s="155">
        <f t="shared" si="17"/>
        <v>0</v>
      </c>
      <c r="CC21" s="155">
        <f t="shared" si="17"/>
        <v>0</v>
      </c>
      <c r="CD21" s="155">
        <f t="shared" si="17"/>
        <v>0</v>
      </c>
      <c r="CE21" s="155">
        <f t="shared" si="17"/>
        <v>0</v>
      </c>
      <c r="CF21" s="155">
        <f t="shared" si="17"/>
        <v>0</v>
      </c>
      <c r="CG21" s="155">
        <f t="shared" si="17"/>
        <v>0</v>
      </c>
      <c r="CH21" s="155">
        <f t="shared" si="17"/>
        <v>0</v>
      </c>
      <c r="CI21" s="155">
        <f t="shared" si="17"/>
        <v>0</v>
      </c>
      <c r="CJ21" s="155">
        <f t="shared" si="17"/>
        <v>0</v>
      </c>
      <c r="CK21" s="155">
        <f t="shared" si="17"/>
        <v>0</v>
      </c>
      <c r="CL21" s="155">
        <f t="shared" si="17"/>
        <v>0</v>
      </c>
      <c r="CM21" s="155">
        <f t="shared" si="17"/>
        <v>0</v>
      </c>
      <c r="CN21" s="155">
        <f t="shared" si="17"/>
        <v>0</v>
      </c>
      <c r="CO21" s="155">
        <f t="shared" si="17"/>
        <v>0</v>
      </c>
      <c r="CP21" s="155">
        <f t="shared" si="17"/>
        <v>0</v>
      </c>
      <c r="CQ21" s="155">
        <f t="shared" si="17"/>
        <v>0</v>
      </c>
      <c r="CR21" s="155">
        <f t="shared" si="17"/>
        <v>0</v>
      </c>
      <c r="CS21" s="155">
        <f t="shared" si="17"/>
        <v>0</v>
      </c>
      <c r="CT21" s="155">
        <f t="shared" si="17"/>
        <v>0</v>
      </c>
      <c r="CU21" s="155">
        <f t="shared" si="17"/>
        <v>0</v>
      </c>
      <c r="CV21" s="31"/>
    </row>
    <row r="22" spans="1:100" x14ac:dyDescent="0.35">
      <c r="A22" s="36"/>
      <c r="B22" s="154" t="s">
        <v>37</v>
      </c>
      <c r="C22" s="155">
        <f>C19-C21+C18</f>
        <v>7873.333333333333</v>
      </c>
      <c r="D22" s="155">
        <f t="shared" ref="D22:BO22" si="18">D19-D21</f>
        <v>7746.1388888888887</v>
      </c>
      <c r="E22" s="155">
        <f t="shared" si="18"/>
        <v>7618.4144675925927</v>
      </c>
      <c r="F22" s="155">
        <f t="shared" si="18"/>
        <v>7490.1578612075618</v>
      </c>
      <c r="G22" s="155">
        <f t="shared" si="18"/>
        <v>7361.3668522959269</v>
      </c>
      <c r="H22" s="155">
        <f t="shared" si="18"/>
        <v>7232.0392141804932</v>
      </c>
      <c r="I22" s="155">
        <f t="shared" si="18"/>
        <v>7102.1727109062449</v>
      </c>
      <c r="J22" s="155">
        <f t="shared" si="18"/>
        <v>6178.7361349378298</v>
      </c>
      <c r="K22" s="155">
        <f t="shared" si="18"/>
        <v>5094.4808688334042</v>
      </c>
      <c r="L22" s="155">
        <f t="shared" si="18"/>
        <v>4005.7078724535431</v>
      </c>
      <c r="M22" s="155">
        <f t="shared" si="18"/>
        <v>2912.3983219220995</v>
      </c>
      <c r="N22" s="155">
        <f t="shared" si="18"/>
        <v>1814.5333149301082</v>
      </c>
      <c r="O22" s="155">
        <f t="shared" si="18"/>
        <v>712.09387040898355</v>
      </c>
      <c r="P22" s="155">
        <f t="shared" si="18"/>
        <v>0</v>
      </c>
      <c r="Q22" s="155">
        <f t="shared" si="18"/>
        <v>0</v>
      </c>
      <c r="R22" s="155">
        <f t="shared" si="18"/>
        <v>0</v>
      </c>
      <c r="S22" s="155">
        <f t="shared" si="18"/>
        <v>0</v>
      </c>
      <c r="T22" s="155">
        <f t="shared" si="18"/>
        <v>0</v>
      </c>
      <c r="U22" s="155">
        <f t="shared" si="18"/>
        <v>0</v>
      </c>
      <c r="V22" s="155">
        <f t="shared" si="18"/>
        <v>0</v>
      </c>
      <c r="W22" s="155">
        <f t="shared" si="18"/>
        <v>0</v>
      </c>
      <c r="X22" s="155">
        <f t="shared" si="18"/>
        <v>0</v>
      </c>
      <c r="Y22" s="155">
        <f t="shared" si="18"/>
        <v>0</v>
      </c>
      <c r="Z22" s="155">
        <f t="shared" si="18"/>
        <v>0</v>
      </c>
      <c r="AA22" s="155">
        <f t="shared" si="18"/>
        <v>0</v>
      </c>
      <c r="AB22" s="155">
        <f t="shared" si="18"/>
        <v>0</v>
      </c>
      <c r="AC22" s="155">
        <f t="shared" si="18"/>
        <v>0</v>
      </c>
      <c r="AD22" s="155">
        <f t="shared" si="18"/>
        <v>0</v>
      </c>
      <c r="AE22" s="155">
        <f t="shared" si="18"/>
        <v>0</v>
      </c>
      <c r="AF22" s="155">
        <f t="shared" si="18"/>
        <v>0</v>
      </c>
      <c r="AG22" s="155">
        <f t="shared" si="18"/>
        <v>0</v>
      </c>
      <c r="AH22" s="155">
        <f t="shared" si="18"/>
        <v>0</v>
      </c>
      <c r="AI22" s="155">
        <f t="shared" si="18"/>
        <v>0</v>
      </c>
      <c r="AJ22" s="155">
        <f t="shared" si="18"/>
        <v>0</v>
      </c>
      <c r="AK22" s="155">
        <f t="shared" si="18"/>
        <v>0</v>
      </c>
      <c r="AL22" s="155">
        <f t="shared" si="18"/>
        <v>0</v>
      </c>
      <c r="AM22" s="155">
        <f t="shared" si="18"/>
        <v>0</v>
      </c>
      <c r="AN22" s="155">
        <f t="shared" si="18"/>
        <v>0</v>
      </c>
      <c r="AO22" s="155">
        <f t="shared" si="18"/>
        <v>0</v>
      </c>
      <c r="AP22" s="155">
        <f t="shared" si="18"/>
        <v>0</v>
      </c>
      <c r="AQ22" s="155">
        <f t="shared" si="18"/>
        <v>0</v>
      </c>
      <c r="AR22" s="155">
        <f t="shared" si="18"/>
        <v>0</v>
      </c>
      <c r="AS22" s="155">
        <f t="shared" si="18"/>
        <v>0</v>
      </c>
      <c r="AT22" s="155">
        <f t="shared" si="18"/>
        <v>0</v>
      </c>
      <c r="AU22" s="155">
        <f t="shared" si="18"/>
        <v>0</v>
      </c>
      <c r="AV22" s="155">
        <f t="shared" si="18"/>
        <v>0</v>
      </c>
      <c r="AW22" s="155">
        <f t="shared" si="18"/>
        <v>0</v>
      </c>
      <c r="AX22" s="155">
        <f t="shared" si="18"/>
        <v>0</v>
      </c>
      <c r="AY22" s="155">
        <f t="shared" si="18"/>
        <v>0</v>
      </c>
      <c r="AZ22" s="155">
        <f t="shared" si="18"/>
        <v>0</v>
      </c>
      <c r="BA22" s="155">
        <f t="shared" si="18"/>
        <v>0</v>
      </c>
      <c r="BB22" s="155">
        <f t="shared" si="18"/>
        <v>0</v>
      </c>
      <c r="BC22" s="155">
        <f t="shared" si="18"/>
        <v>0</v>
      </c>
      <c r="BD22" s="155">
        <f t="shared" si="18"/>
        <v>0</v>
      </c>
      <c r="BE22" s="155">
        <f t="shared" si="18"/>
        <v>0</v>
      </c>
      <c r="BF22" s="155">
        <f t="shared" si="18"/>
        <v>0</v>
      </c>
      <c r="BG22" s="155">
        <f t="shared" si="18"/>
        <v>0</v>
      </c>
      <c r="BH22" s="155">
        <f t="shared" si="18"/>
        <v>0</v>
      </c>
      <c r="BI22" s="155">
        <f t="shared" si="18"/>
        <v>0</v>
      </c>
      <c r="BJ22" s="155">
        <f t="shared" si="18"/>
        <v>0</v>
      </c>
      <c r="BK22" s="155">
        <f t="shared" si="18"/>
        <v>0</v>
      </c>
      <c r="BL22" s="155">
        <f t="shared" si="18"/>
        <v>0</v>
      </c>
      <c r="BM22" s="155">
        <f t="shared" si="18"/>
        <v>0</v>
      </c>
      <c r="BN22" s="155">
        <f t="shared" si="18"/>
        <v>0</v>
      </c>
      <c r="BO22" s="155">
        <f t="shared" si="18"/>
        <v>0</v>
      </c>
      <c r="BP22" s="155">
        <f t="shared" ref="BP22:CU22" si="19">BP19-BP21</f>
        <v>0</v>
      </c>
      <c r="BQ22" s="155">
        <f t="shared" si="19"/>
        <v>0</v>
      </c>
      <c r="BR22" s="155">
        <f t="shared" si="19"/>
        <v>0</v>
      </c>
      <c r="BS22" s="155">
        <f t="shared" si="19"/>
        <v>0</v>
      </c>
      <c r="BT22" s="155">
        <f t="shared" si="19"/>
        <v>0</v>
      </c>
      <c r="BU22" s="155">
        <f t="shared" si="19"/>
        <v>0</v>
      </c>
      <c r="BV22" s="155">
        <f t="shared" si="19"/>
        <v>0</v>
      </c>
      <c r="BW22" s="155">
        <f t="shared" si="19"/>
        <v>0</v>
      </c>
      <c r="BX22" s="155">
        <f t="shared" si="19"/>
        <v>0</v>
      </c>
      <c r="BY22" s="155">
        <f t="shared" si="19"/>
        <v>0</v>
      </c>
      <c r="BZ22" s="155">
        <f t="shared" si="19"/>
        <v>0</v>
      </c>
      <c r="CA22" s="155">
        <f t="shared" si="19"/>
        <v>0</v>
      </c>
      <c r="CB22" s="155">
        <f t="shared" si="19"/>
        <v>0</v>
      </c>
      <c r="CC22" s="155">
        <f t="shared" si="19"/>
        <v>0</v>
      </c>
      <c r="CD22" s="155">
        <f t="shared" si="19"/>
        <v>0</v>
      </c>
      <c r="CE22" s="155">
        <f t="shared" si="19"/>
        <v>0</v>
      </c>
      <c r="CF22" s="155">
        <f t="shared" si="19"/>
        <v>0</v>
      </c>
      <c r="CG22" s="155">
        <f t="shared" si="19"/>
        <v>0</v>
      </c>
      <c r="CH22" s="155">
        <f t="shared" si="19"/>
        <v>0</v>
      </c>
      <c r="CI22" s="155">
        <f t="shared" si="19"/>
        <v>0</v>
      </c>
      <c r="CJ22" s="155">
        <f t="shared" si="19"/>
        <v>0</v>
      </c>
      <c r="CK22" s="155">
        <f t="shared" si="19"/>
        <v>0</v>
      </c>
      <c r="CL22" s="155">
        <f t="shared" si="19"/>
        <v>0</v>
      </c>
      <c r="CM22" s="155">
        <f t="shared" si="19"/>
        <v>0</v>
      </c>
      <c r="CN22" s="155">
        <f t="shared" si="19"/>
        <v>0</v>
      </c>
      <c r="CO22" s="155">
        <f t="shared" si="19"/>
        <v>0</v>
      </c>
      <c r="CP22" s="155">
        <f t="shared" si="19"/>
        <v>0</v>
      </c>
      <c r="CQ22" s="155">
        <f t="shared" si="19"/>
        <v>0</v>
      </c>
      <c r="CR22" s="155">
        <f t="shared" si="19"/>
        <v>0</v>
      </c>
      <c r="CS22" s="155">
        <f t="shared" si="19"/>
        <v>0</v>
      </c>
      <c r="CT22" s="155">
        <f t="shared" si="19"/>
        <v>0</v>
      </c>
      <c r="CU22" s="155">
        <f t="shared" si="19"/>
        <v>0</v>
      </c>
      <c r="CV22" s="31"/>
    </row>
    <row r="23" spans="1:100" x14ac:dyDescent="0.35">
      <c r="A23" s="36"/>
      <c r="B23" s="154"/>
      <c r="C23" s="153" t="str">
        <f>IF(C22=0,"PAID OFF","")</f>
        <v/>
      </c>
      <c r="D23" s="153" t="str">
        <f t="shared" ref="D23:BO23" si="20">IF(D22=0,"PAID OFF","")</f>
        <v/>
      </c>
      <c r="E23" s="153" t="str">
        <f t="shared" si="20"/>
        <v/>
      </c>
      <c r="F23" s="153" t="str">
        <f t="shared" si="20"/>
        <v/>
      </c>
      <c r="G23" s="153" t="str">
        <f t="shared" si="20"/>
        <v/>
      </c>
      <c r="H23" s="153" t="str">
        <f t="shared" si="20"/>
        <v/>
      </c>
      <c r="I23" s="153" t="str">
        <f t="shared" si="20"/>
        <v/>
      </c>
      <c r="J23" s="153" t="str">
        <f t="shared" si="20"/>
        <v/>
      </c>
      <c r="K23" s="153" t="str">
        <f t="shared" si="20"/>
        <v/>
      </c>
      <c r="L23" s="153" t="str">
        <f t="shared" si="20"/>
        <v/>
      </c>
      <c r="M23" s="153" t="str">
        <f t="shared" si="20"/>
        <v/>
      </c>
      <c r="N23" s="153" t="str">
        <f t="shared" si="20"/>
        <v/>
      </c>
      <c r="O23" s="153" t="str">
        <f t="shared" si="20"/>
        <v/>
      </c>
      <c r="P23" s="153" t="str">
        <f t="shared" si="20"/>
        <v>PAID OFF</v>
      </c>
      <c r="Q23" s="153" t="str">
        <f t="shared" si="20"/>
        <v>PAID OFF</v>
      </c>
      <c r="R23" s="153" t="str">
        <f t="shared" si="20"/>
        <v>PAID OFF</v>
      </c>
      <c r="S23" s="153" t="str">
        <f t="shared" si="20"/>
        <v>PAID OFF</v>
      </c>
      <c r="T23" s="153" t="str">
        <f t="shared" si="20"/>
        <v>PAID OFF</v>
      </c>
      <c r="U23" s="153" t="str">
        <f t="shared" si="20"/>
        <v>PAID OFF</v>
      </c>
      <c r="V23" s="153" t="str">
        <f t="shared" si="20"/>
        <v>PAID OFF</v>
      </c>
      <c r="W23" s="153" t="str">
        <f t="shared" si="20"/>
        <v>PAID OFF</v>
      </c>
      <c r="X23" s="153" t="str">
        <f t="shared" si="20"/>
        <v>PAID OFF</v>
      </c>
      <c r="Y23" s="153" t="str">
        <f t="shared" si="20"/>
        <v>PAID OFF</v>
      </c>
      <c r="Z23" s="153" t="str">
        <f t="shared" si="20"/>
        <v>PAID OFF</v>
      </c>
      <c r="AA23" s="153" t="str">
        <f t="shared" si="20"/>
        <v>PAID OFF</v>
      </c>
      <c r="AB23" s="153" t="str">
        <f t="shared" si="20"/>
        <v>PAID OFF</v>
      </c>
      <c r="AC23" s="153" t="str">
        <f t="shared" si="20"/>
        <v>PAID OFF</v>
      </c>
      <c r="AD23" s="153" t="str">
        <f t="shared" si="20"/>
        <v>PAID OFF</v>
      </c>
      <c r="AE23" s="153" t="str">
        <f t="shared" si="20"/>
        <v>PAID OFF</v>
      </c>
      <c r="AF23" s="153" t="str">
        <f t="shared" si="20"/>
        <v>PAID OFF</v>
      </c>
      <c r="AG23" s="153" t="str">
        <f t="shared" si="20"/>
        <v>PAID OFF</v>
      </c>
      <c r="AH23" s="153" t="str">
        <f t="shared" si="20"/>
        <v>PAID OFF</v>
      </c>
      <c r="AI23" s="153" t="str">
        <f t="shared" si="20"/>
        <v>PAID OFF</v>
      </c>
      <c r="AJ23" s="153" t="str">
        <f t="shared" si="20"/>
        <v>PAID OFF</v>
      </c>
      <c r="AK23" s="153" t="str">
        <f t="shared" si="20"/>
        <v>PAID OFF</v>
      </c>
      <c r="AL23" s="153" t="str">
        <f t="shared" si="20"/>
        <v>PAID OFF</v>
      </c>
      <c r="AM23" s="153" t="str">
        <f t="shared" si="20"/>
        <v>PAID OFF</v>
      </c>
      <c r="AN23" s="153" t="str">
        <f t="shared" si="20"/>
        <v>PAID OFF</v>
      </c>
      <c r="AO23" s="153" t="str">
        <f t="shared" si="20"/>
        <v>PAID OFF</v>
      </c>
      <c r="AP23" s="153" t="str">
        <f t="shared" si="20"/>
        <v>PAID OFF</v>
      </c>
      <c r="AQ23" s="153" t="str">
        <f t="shared" si="20"/>
        <v>PAID OFF</v>
      </c>
      <c r="AR23" s="153" t="str">
        <f t="shared" si="20"/>
        <v>PAID OFF</v>
      </c>
      <c r="AS23" s="153" t="str">
        <f t="shared" si="20"/>
        <v>PAID OFF</v>
      </c>
      <c r="AT23" s="153" t="str">
        <f t="shared" si="20"/>
        <v>PAID OFF</v>
      </c>
      <c r="AU23" s="153" t="str">
        <f t="shared" si="20"/>
        <v>PAID OFF</v>
      </c>
      <c r="AV23" s="153" t="str">
        <f t="shared" si="20"/>
        <v>PAID OFF</v>
      </c>
      <c r="AW23" s="153" t="str">
        <f t="shared" si="20"/>
        <v>PAID OFF</v>
      </c>
      <c r="AX23" s="153" t="str">
        <f t="shared" si="20"/>
        <v>PAID OFF</v>
      </c>
      <c r="AY23" s="153" t="str">
        <f t="shared" si="20"/>
        <v>PAID OFF</v>
      </c>
      <c r="AZ23" s="153" t="str">
        <f t="shared" si="20"/>
        <v>PAID OFF</v>
      </c>
      <c r="BA23" s="153" t="str">
        <f t="shared" si="20"/>
        <v>PAID OFF</v>
      </c>
      <c r="BB23" s="153" t="str">
        <f t="shared" si="20"/>
        <v>PAID OFF</v>
      </c>
      <c r="BC23" s="153" t="str">
        <f t="shared" si="20"/>
        <v>PAID OFF</v>
      </c>
      <c r="BD23" s="153" t="str">
        <f t="shared" si="20"/>
        <v>PAID OFF</v>
      </c>
      <c r="BE23" s="153" t="str">
        <f t="shared" si="20"/>
        <v>PAID OFF</v>
      </c>
      <c r="BF23" s="153" t="str">
        <f t="shared" si="20"/>
        <v>PAID OFF</v>
      </c>
      <c r="BG23" s="153" t="str">
        <f t="shared" si="20"/>
        <v>PAID OFF</v>
      </c>
      <c r="BH23" s="153" t="str">
        <f t="shared" si="20"/>
        <v>PAID OFF</v>
      </c>
      <c r="BI23" s="153" t="str">
        <f t="shared" si="20"/>
        <v>PAID OFF</v>
      </c>
      <c r="BJ23" s="153" t="str">
        <f t="shared" si="20"/>
        <v>PAID OFF</v>
      </c>
      <c r="BK23" s="153" t="str">
        <f t="shared" si="20"/>
        <v>PAID OFF</v>
      </c>
      <c r="BL23" s="153" t="str">
        <f t="shared" si="20"/>
        <v>PAID OFF</v>
      </c>
      <c r="BM23" s="153" t="str">
        <f t="shared" si="20"/>
        <v>PAID OFF</v>
      </c>
      <c r="BN23" s="153" t="str">
        <f t="shared" si="20"/>
        <v>PAID OFF</v>
      </c>
      <c r="BO23" s="153" t="str">
        <f t="shared" si="20"/>
        <v>PAID OFF</v>
      </c>
      <c r="BP23" s="153" t="str">
        <f t="shared" ref="BP23:CU23" si="21">IF(BP22=0,"PAID OFF","")</f>
        <v>PAID OFF</v>
      </c>
      <c r="BQ23" s="153" t="str">
        <f t="shared" si="21"/>
        <v>PAID OFF</v>
      </c>
      <c r="BR23" s="153" t="str">
        <f t="shared" si="21"/>
        <v>PAID OFF</v>
      </c>
      <c r="BS23" s="153" t="str">
        <f t="shared" si="21"/>
        <v>PAID OFF</v>
      </c>
      <c r="BT23" s="153" t="str">
        <f t="shared" si="21"/>
        <v>PAID OFF</v>
      </c>
      <c r="BU23" s="153" t="str">
        <f t="shared" si="21"/>
        <v>PAID OFF</v>
      </c>
      <c r="BV23" s="153" t="str">
        <f t="shared" si="21"/>
        <v>PAID OFF</v>
      </c>
      <c r="BW23" s="153" t="str">
        <f t="shared" si="21"/>
        <v>PAID OFF</v>
      </c>
      <c r="BX23" s="153" t="str">
        <f t="shared" si="21"/>
        <v>PAID OFF</v>
      </c>
      <c r="BY23" s="153" t="str">
        <f t="shared" si="21"/>
        <v>PAID OFF</v>
      </c>
      <c r="BZ23" s="153" t="str">
        <f t="shared" si="21"/>
        <v>PAID OFF</v>
      </c>
      <c r="CA23" s="153" t="str">
        <f t="shared" si="21"/>
        <v>PAID OFF</v>
      </c>
      <c r="CB23" s="153" t="str">
        <f t="shared" si="21"/>
        <v>PAID OFF</v>
      </c>
      <c r="CC23" s="153" t="str">
        <f t="shared" si="21"/>
        <v>PAID OFF</v>
      </c>
      <c r="CD23" s="153" t="str">
        <f t="shared" si="21"/>
        <v>PAID OFF</v>
      </c>
      <c r="CE23" s="153" t="str">
        <f t="shared" si="21"/>
        <v>PAID OFF</v>
      </c>
      <c r="CF23" s="153" t="str">
        <f t="shared" si="21"/>
        <v>PAID OFF</v>
      </c>
      <c r="CG23" s="153" t="str">
        <f t="shared" si="21"/>
        <v>PAID OFF</v>
      </c>
      <c r="CH23" s="153" t="str">
        <f t="shared" si="21"/>
        <v>PAID OFF</v>
      </c>
      <c r="CI23" s="153" t="str">
        <f t="shared" si="21"/>
        <v>PAID OFF</v>
      </c>
      <c r="CJ23" s="153" t="str">
        <f t="shared" si="21"/>
        <v>PAID OFF</v>
      </c>
      <c r="CK23" s="153" t="str">
        <f t="shared" si="21"/>
        <v>PAID OFF</v>
      </c>
      <c r="CL23" s="153" t="str">
        <f t="shared" si="21"/>
        <v>PAID OFF</v>
      </c>
      <c r="CM23" s="153" t="str">
        <f t="shared" si="21"/>
        <v>PAID OFF</v>
      </c>
      <c r="CN23" s="153" t="str">
        <f t="shared" si="21"/>
        <v>PAID OFF</v>
      </c>
      <c r="CO23" s="153" t="str">
        <f t="shared" si="21"/>
        <v>PAID OFF</v>
      </c>
      <c r="CP23" s="153" t="str">
        <f t="shared" si="21"/>
        <v>PAID OFF</v>
      </c>
      <c r="CQ23" s="153" t="str">
        <f t="shared" si="21"/>
        <v>PAID OFF</v>
      </c>
      <c r="CR23" s="153" t="str">
        <f t="shared" si="21"/>
        <v>PAID OFF</v>
      </c>
      <c r="CS23" s="153" t="str">
        <f t="shared" si="21"/>
        <v>PAID OFF</v>
      </c>
      <c r="CT23" s="153" t="str">
        <f t="shared" si="21"/>
        <v>PAID OFF</v>
      </c>
      <c r="CU23" s="153" t="str">
        <f t="shared" si="21"/>
        <v>PAID OFF</v>
      </c>
      <c r="CV23" s="31"/>
    </row>
    <row r="24" spans="1:100" x14ac:dyDescent="0.35">
      <c r="A24" s="36"/>
      <c r="B24" s="154" t="s">
        <v>38</v>
      </c>
      <c r="C24" s="154">
        <f>IF(C23="PAID OFF",1,1)</f>
        <v>1</v>
      </c>
      <c r="D24" s="154">
        <f>IF(D23="PAID OFF","",C24+1)</f>
        <v>2</v>
      </c>
      <c r="E24" s="154">
        <f>IF(E23="PAID OFF","",D24+1)</f>
        <v>3</v>
      </c>
      <c r="F24" s="154">
        <f t="shared" ref="F24:BQ24" si="22">IF(F23="PAID OFF","",E24+1)</f>
        <v>4</v>
      </c>
      <c r="G24" s="154">
        <f t="shared" si="22"/>
        <v>5</v>
      </c>
      <c r="H24" s="154">
        <f t="shared" si="22"/>
        <v>6</v>
      </c>
      <c r="I24" s="154">
        <f t="shared" si="22"/>
        <v>7</v>
      </c>
      <c r="J24" s="154">
        <f t="shared" si="22"/>
        <v>8</v>
      </c>
      <c r="K24" s="154">
        <f t="shared" si="22"/>
        <v>9</v>
      </c>
      <c r="L24" s="154">
        <f t="shared" si="22"/>
        <v>10</v>
      </c>
      <c r="M24" s="154">
        <f t="shared" si="22"/>
        <v>11</v>
      </c>
      <c r="N24" s="154">
        <f t="shared" si="22"/>
        <v>12</v>
      </c>
      <c r="O24" s="154">
        <f t="shared" si="22"/>
        <v>13</v>
      </c>
      <c r="P24" s="154" t="str">
        <f t="shared" si="22"/>
        <v/>
      </c>
      <c r="Q24" s="154" t="str">
        <f t="shared" si="22"/>
        <v/>
      </c>
      <c r="R24" s="154" t="str">
        <f t="shared" si="22"/>
        <v/>
      </c>
      <c r="S24" s="154" t="str">
        <f t="shared" si="22"/>
        <v/>
      </c>
      <c r="T24" s="154" t="str">
        <f t="shared" si="22"/>
        <v/>
      </c>
      <c r="U24" s="154" t="str">
        <f t="shared" si="22"/>
        <v/>
      </c>
      <c r="V24" s="154" t="str">
        <f t="shared" si="22"/>
        <v/>
      </c>
      <c r="W24" s="154" t="str">
        <f t="shared" si="22"/>
        <v/>
      </c>
      <c r="X24" s="154" t="str">
        <f t="shared" si="22"/>
        <v/>
      </c>
      <c r="Y24" s="154" t="str">
        <f t="shared" si="22"/>
        <v/>
      </c>
      <c r="Z24" s="154" t="str">
        <f t="shared" si="22"/>
        <v/>
      </c>
      <c r="AA24" s="154" t="str">
        <f t="shared" si="22"/>
        <v/>
      </c>
      <c r="AB24" s="154" t="str">
        <f t="shared" si="22"/>
        <v/>
      </c>
      <c r="AC24" s="154" t="str">
        <f t="shared" si="22"/>
        <v/>
      </c>
      <c r="AD24" s="154" t="str">
        <f t="shared" si="22"/>
        <v/>
      </c>
      <c r="AE24" s="154" t="str">
        <f t="shared" si="22"/>
        <v/>
      </c>
      <c r="AF24" s="154" t="str">
        <f t="shared" si="22"/>
        <v/>
      </c>
      <c r="AG24" s="154" t="str">
        <f t="shared" si="22"/>
        <v/>
      </c>
      <c r="AH24" s="154" t="str">
        <f t="shared" si="22"/>
        <v/>
      </c>
      <c r="AI24" s="154" t="str">
        <f t="shared" si="22"/>
        <v/>
      </c>
      <c r="AJ24" s="154" t="str">
        <f t="shared" si="22"/>
        <v/>
      </c>
      <c r="AK24" s="154" t="str">
        <f t="shared" si="22"/>
        <v/>
      </c>
      <c r="AL24" s="154" t="str">
        <f t="shared" si="22"/>
        <v/>
      </c>
      <c r="AM24" s="154" t="str">
        <f t="shared" si="22"/>
        <v/>
      </c>
      <c r="AN24" s="154" t="str">
        <f t="shared" si="22"/>
        <v/>
      </c>
      <c r="AO24" s="154" t="str">
        <f t="shared" si="22"/>
        <v/>
      </c>
      <c r="AP24" s="154" t="str">
        <f t="shared" si="22"/>
        <v/>
      </c>
      <c r="AQ24" s="154" t="str">
        <f t="shared" si="22"/>
        <v/>
      </c>
      <c r="AR24" s="154" t="str">
        <f t="shared" si="22"/>
        <v/>
      </c>
      <c r="AS24" s="154" t="str">
        <f t="shared" si="22"/>
        <v/>
      </c>
      <c r="AT24" s="154" t="str">
        <f t="shared" si="22"/>
        <v/>
      </c>
      <c r="AU24" s="154" t="str">
        <f t="shared" si="22"/>
        <v/>
      </c>
      <c r="AV24" s="154" t="str">
        <f t="shared" si="22"/>
        <v/>
      </c>
      <c r="AW24" s="154" t="str">
        <f t="shared" si="22"/>
        <v/>
      </c>
      <c r="AX24" s="154" t="str">
        <f t="shared" si="22"/>
        <v/>
      </c>
      <c r="AY24" s="154" t="str">
        <f t="shared" si="22"/>
        <v/>
      </c>
      <c r="AZ24" s="154" t="str">
        <f t="shared" si="22"/>
        <v/>
      </c>
      <c r="BA24" s="154" t="str">
        <f t="shared" si="22"/>
        <v/>
      </c>
      <c r="BB24" s="154" t="str">
        <f t="shared" si="22"/>
        <v/>
      </c>
      <c r="BC24" s="154" t="str">
        <f t="shared" si="22"/>
        <v/>
      </c>
      <c r="BD24" s="154" t="str">
        <f t="shared" si="22"/>
        <v/>
      </c>
      <c r="BE24" s="154" t="str">
        <f t="shared" si="22"/>
        <v/>
      </c>
      <c r="BF24" s="154" t="str">
        <f t="shared" si="22"/>
        <v/>
      </c>
      <c r="BG24" s="154" t="str">
        <f t="shared" si="22"/>
        <v/>
      </c>
      <c r="BH24" s="154" t="str">
        <f t="shared" si="22"/>
        <v/>
      </c>
      <c r="BI24" s="154" t="str">
        <f t="shared" si="22"/>
        <v/>
      </c>
      <c r="BJ24" s="154" t="str">
        <f t="shared" si="22"/>
        <v/>
      </c>
      <c r="BK24" s="154" t="str">
        <f t="shared" si="22"/>
        <v/>
      </c>
      <c r="BL24" s="154" t="str">
        <f t="shared" si="22"/>
        <v/>
      </c>
      <c r="BM24" s="154" t="str">
        <f t="shared" si="22"/>
        <v/>
      </c>
      <c r="BN24" s="154" t="str">
        <f t="shared" si="22"/>
        <v/>
      </c>
      <c r="BO24" s="154" t="str">
        <f t="shared" si="22"/>
        <v/>
      </c>
      <c r="BP24" s="154" t="str">
        <f t="shared" si="22"/>
        <v/>
      </c>
      <c r="BQ24" s="154" t="str">
        <f t="shared" si="22"/>
        <v/>
      </c>
      <c r="BR24" s="154" t="str">
        <f t="shared" ref="BR24:CU24" si="23">IF(BR23="PAID OFF","",BQ24+1)</f>
        <v/>
      </c>
      <c r="BS24" s="154" t="str">
        <f t="shared" si="23"/>
        <v/>
      </c>
      <c r="BT24" s="154" t="str">
        <f t="shared" si="23"/>
        <v/>
      </c>
      <c r="BU24" s="154" t="str">
        <f t="shared" si="23"/>
        <v/>
      </c>
      <c r="BV24" s="154" t="str">
        <f t="shared" si="23"/>
        <v/>
      </c>
      <c r="BW24" s="154" t="str">
        <f t="shared" si="23"/>
        <v/>
      </c>
      <c r="BX24" s="154" t="str">
        <f t="shared" si="23"/>
        <v/>
      </c>
      <c r="BY24" s="154" t="str">
        <f t="shared" si="23"/>
        <v/>
      </c>
      <c r="BZ24" s="154" t="str">
        <f t="shared" si="23"/>
        <v/>
      </c>
      <c r="CA24" s="154" t="str">
        <f t="shared" si="23"/>
        <v/>
      </c>
      <c r="CB24" s="154" t="str">
        <f t="shared" si="23"/>
        <v/>
      </c>
      <c r="CC24" s="154" t="str">
        <f t="shared" si="23"/>
        <v/>
      </c>
      <c r="CD24" s="154" t="str">
        <f t="shared" si="23"/>
        <v/>
      </c>
      <c r="CE24" s="154" t="str">
        <f t="shared" si="23"/>
        <v/>
      </c>
      <c r="CF24" s="154" t="str">
        <f t="shared" si="23"/>
        <v/>
      </c>
      <c r="CG24" s="154" t="str">
        <f t="shared" si="23"/>
        <v/>
      </c>
      <c r="CH24" s="154" t="str">
        <f t="shared" si="23"/>
        <v/>
      </c>
      <c r="CI24" s="154" t="str">
        <f t="shared" si="23"/>
        <v/>
      </c>
      <c r="CJ24" s="154" t="str">
        <f t="shared" si="23"/>
        <v/>
      </c>
      <c r="CK24" s="154" t="str">
        <f t="shared" si="23"/>
        <v/>
      </c>
      <c r="CL24" s="154" t="str">
        <f t="shared" si="23"/>
        <v/>
      </c>
      <c r="CM24" s="154" t="str">
        <f t="shared" si="23"/>
        <v/>
      </c>
      <c r="CN24" s="154" t="str">
        <f t="shared" si="23"/>
        <v/>
      </c>
      <c r="CO24" s="154" t="str">
        <f t="shared" si="23"/>
        <v/>
      </c>
      <c r="CP24" s="154" t="str">
        <f t="shared" si="23"/>
        <v/>
      </c>
      <c r="CQ24" s="154" t="str">
        <f t="shared" si="23"/>
        <v/>
      </c>
      <c r="CR24" s="154" t="str">
        <f t="shared" si="23"/>
        <v/>
      </c>
      <c r="CS24" s="154" t="str">
        <f t="shared" si="23"/>
        <v/>
      </c>
      <c r="CT24" s="154" t="str">
        <f t="shared" si="23"/>
        <v/>
      </c>
      <c r="CU24" s="154" t="str">
        <f t="shared" si="23"/>
        <v/>
      </c>
      <c r="CV24" s="31"/>
    </row>
    <row r="25" spans="1:100" x14ac:dyDescent="0.35">
      <c r="A25" s="31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31"/>
    </row>
    <row r="26" spans="1:100" x14ac:dyDescent="0.35">
      <c r="A26" s="37" t="s">
        <v>40</v>
      </c>
      <c r="B26" s="156" t="str">
        <f>'In depth results'!A5</f>
        <v/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31"/>
    </row>
    <row r="27" spans="1:100" x14ac:dyDescent="0.35">
      <c r="A27" s="38"/>
      <c r="B27" s="157" t="s">
        <v>32</v>
      </c>
      <c r="C27" s="157"/>
      <c r="D27" s="158">
        <f>C32</f>
        <v>0</v>
      </c>
      <c r="E27" s="158">
        <f>D32</f>
        <v>0</v>
      </c>
      <c r="F27" s="158">
        <f t="shared" ref="F27:BQ27" si="24">E32</f>
        <v>0</v>
      </c>
      <c r="G27" s="158">
        <f t="shared" si="24"/>
        <v>0</v>
      </c>
      <c r="H27" s="158">
        <f t="shared" si="24"/>
        <v>0</v>
      </c>
      <c r="I27" s="158">
        <f t="shared" si="24"/>
        <v>0</v>
      </c>
      <c r="J27" s="158">
        <f t="shared" si="24"/>
        <v>0</v>
      </c>
      <c r="K27" s="158">
        <f t="shared" si="24"/>
        <v>0</v>
      </c>
      <c r="L27" s="158">
        <f t="shared" si="24"/>
        <v>0</v>
      </c>
      <c r="M27" s="158">
        <f t="shared" si="24"/>
        <v>0</v>
      </c>
      <c r="N27" s="158">
        <f t="shared" si="24"/>
        <v>0</v>
      </c>
      <c r="O27" s="158">
        <f t="shared" si="24"/>
        <v>0</v>
      </c>
      <c r="P27" s="158">
        <f t="shared" si="24"/>
        <v>0</v>
      </c>
      <c r="Q27" s="158">
        <f t="shared" si="24"/>
        <v>0</v>
      </c>
      <c r="R27" s="158">
        <f t="shared" si="24"/>
        <v>0</v>
      </c>
      <c r="S27" s="158">
        <f t="shared" si="24"/>
        <v>0</v>
      </c>
      <c r="T27" s="158">
        <f t="shared" si="24"/>
        <v>0</v>
      </c>
      <c r="U27" s="158">
        <f t="shared" si="24"/>
        <v>0</v>
      </c>
      <c r="V27" s="158">
        <f t="shared" si="24"/>
        <v>0</v>
      </c>
      <c r="W27" s="158">
        <f t="shared" si="24"/>
        <v>0</v>
      </c>
      <c r="X27" s="158">
        <f t="shared" si="24"/>
        <v>0</v>
      </c>
      <c r="Y27" s="158">
        <f t="shared" si="24"/>
        <v>0</v>
      </c>
      <c r="Z27" s="158">
        <f t="shared" si="24"/>
        <v>0</v>
      </c>
      <c r="AA27" s="158">
        <f t="shared" si="24"/>
        <v>0</v>
      </c>
      <c r="AB27" s="158">
        <f t="shared" si="24"/>
        <v>0</v>
      </c>
      <c r="AC27" s="158">
        <f t="shared" si="24"/>
        <v>0</v>
      </c>
      <c r="AD27" s="158">
        <f t="shared" si="24"/>
        <v>0</v>
      </c>
      <c r="AE27" s="158">
        <f t="shared" si="24"/>
        <v>0</v>
      </c>
      <c r="AF27" s="158">
        <f t="shared" si="24"/>
        <v>0</v>
      </c>
      <c r="AG27" s="158">
        <f t="shared" si="24"/>
        <v>0</v>
      </c>
      <c r="AH27" s="158">
        <f t="shared" si="24"/>
        <v>0</v>
      </c>
      <c r="AI27" s="158">
        <f t="shared" si="24"/>
        <v>0</v>
      </c>
      <c r="AJ27" s="158">
        <f t="shared" si="24"/>
        <v>0</v>
      </c>
      <c r="AK27" s="158">
        <f t="shared" si="24"/>
        <v>0</v>
      </c>
      <c r="AL27" s="158">
        <f t="shared" si="24"/>
        <v>0</v>
      </c>
      <c r="AM27" s="158">
        <f t="shared" si="24"/>
        <v>0</v>
      </c>
      <c r="AN27" s="158">
        <f t="shared" si="24"/>
        <v>0</v>
      </c>
      <c r="AO27" s="158">
        <f t="shared" si="24"/>
        <v>0</v>
      </c>
      <c r="AP27" s="158">
        <f t="shared" si="24"/>
        <v>0</v>
      </c>
      <c r="AQ27" s="158">
        <f t="shared" si="24"/>
        <v>0</v>
      </c>
      <c r="AR27" s="158">
        <f t="shared" si="24"/>
        <v>0</v>
      </c>
      <c r="AS27" s="158">
        <f t="shared" si="24"/>
        <v>0</v>
      </c>
      <c r="AT27" s="158">
        <f t="shared" si="24"/>
        <v>0</v>
      </c>
      <c r="AU27" s="158">
        <f t="shared" si="24"/>
        <v>0</v>
      </c>
      <c r="AV27" s="158">
        <f t="shared" si="24"/>
        <v>0</v>
      </c>
      <c r="AW27" s="158">
        <f t="shared" si="24"/>
        <v>0</v>
      </c>
      <c r="AX27" s="158">
        <f t="shared" si="24"/>
        <v>0</v>
      </c>
      <c r="AY27" s="158">
        <f t="shared" si="24"/>
        <v>0</v>
      </c>
      <c r="AZ27" s="158">
        <f t="shared" si="24"/>
        <v>0</v>
      </c>
      <c r="BA27" s="158">
        <f t="shared" si="24"/>
        <v>0</v>
      </c>
      <c r="BB27" s="158">
        <f t="shared" si="24"/>
        <v>0</v>
      </c>
      <c r="BC27" s="158">
        <f t="shared" si="24"/>
        <v>0</v>
      </c>
      <c r="BD27" s="158">
        <f t="shared" si="24"/>
        <v>0</v>
      </c>
      <c r="BE27" s="158">
        <f t="shared" si="24"/>
        <v>0</v>
      </c>
      <c r="BF27" s="158">
        <f t="shared" si="24"/>
        <v>0</v>
      </c>
      <c r="BG27" s="158">
        <f t="shared" si="24"/>
        <v>0</v>
      </c>
      <c r="BH27" s="158">
        <f t="shared" si="24"/>
        <v>0</v>
      </c>
      <c r="BI27" s="158">
        <f t="shared" si="24"/>
        <v>0</v>
      </c>
      <c r="BJ27" s="158">
        <f t="shared" si="24"/>
        <v>0</v>
      </c>
      <c r="BK27" s="158">
        <f t="shared" si="24"/>
        <v>0</v>
      </c>
      <c r="BL27" s="158">
        <f t="shared" si="24"/>
        <v>0</v>
      </c>
      <c r="BM27" s="158">
        <f t="shared" si="24"/>
        <v>0</v>
      </c>
      <c r="BN27" s="158">
        <f t="shared" si="24"/>
        <v>0</v>
      </c>
      <c r="BO27" s="158">
        <f t="shared" si="24"/>
        <v>0</v>
      </c>
      <c r="BP27" s="158">
        <f t="shared" si="24"/>
        <v>0</v>
      </c>
      <c r="BQ27" s="158">
        <f t="shared" si="24"/>
        <v>0</v>
      </c>
      <c r="BR27" s="158">
        <f t="shared" ref="BR27:CU27" si="25">BQ32</f>
        <v>0</v>
      </c>
      <c r="BS27" s="158">
        <f t="shared" si="25"/>
        <v>0</v>
      </c>
      <c r="BT27" s="158">
        <f t="shared" si="25"/>
        <v>0</v>
      </c>
      <c r="BU27" s="158">
        <f t="shared" si="25"/>
        <v>0</v>
      </c>
      <c r="BV27" s="158">
        <f t="shared" si="25"/>
        <v>0</v>
      </c>
      <c r="BW27" s="158">
        <f t="shared" si="25"/>
        <v>0</v>
      </c>
      <c r="BX27" s="158">
        <f t="shared" si="25"/>
        <v>0</v>
      </c>
      <c r="BY27" s="158">
        <f t="shared" si="25"/>
        <v>0</v>
      </c>
      <c r="BZ27" s="158">
        <f t="shared" si="25"/>
        <v>0</v>
      </c>
      <c r="CA27" s="158">
        <f t="shared" si="25"/>
        <v>0</v>
      </c>
      <c r="CB27" s="158">
        <f t="shared" si="25"/>
        <v>0</v>
      </c>
      <c r="CC27" s="158">
        <f t="shared" si="25"/>
        <v>0</v>
      </c>
      <c r="CD27" s="158">
        <f t="shared" si="25"/>
        <v>0</v>
      </c>
      <c r="CE27" s="158">
        <f t="shared" si="25"/>
        <v>0</v>
      </c>
      <c r="CF27" s="158">
        <f t="shared" si="25"/>
        <v>0</v>
      </c>
      <c r="CG27" s="158">
        <f t="shared" si="25"/>
        <v>0</v>
      </c>
      <c r="CH27" s="158">
        <f t="shared" si="25"/>
        <v>0</v>
      </c>
      <c r="CI27" s="158">
        <f t="shared" si="25"/>
        <v>0</v>
      </c>
      <c r="CJ27" s="158">
        <f t="shared" si="25"/>
        <v>0</v>
      </c>
      <c r="CK27" s="158">
        <f t="shared" si="25"/>
        <v>0</v>
      </c>
      <c r="CL27" s="158">
        <f t="shared" si="25"/>
        <v>0</v>
      </c>
      <c r="CM27" s="158">
        <f t="shared" si="25"/>
        <v>0</v>
      </c>
      <c r="CN27" s="158">
        <f t="shared" si="25"/>
        <v>0</v>
      </c>
      <c r="CO27" s="158">
        <f t="shared" si="25"/>
        <v>0</v>
      </c>
      <c r="CP27" s="158">
        <f t="shared" si="25"/>
        <v>0</v>
      </c>
      <c r="CQ27" s="158">
        <f t="shared" si="25"/>
        <v>0</v>
      </c>
      <c r="CR27" s="158">
        <f t="shared" si="25"/>
        <v>0</v>
      </c>
      <c r="CS27" s="158">
        <f t="shared" si="25"/>
        <v>0</v>
      </c>
      <c r="CT27" s="158">
        <f t="shared" si="25"/>
        <v>0</v>
      </c>
      <c r="CU27" s="158">
        <f t="shared" si="25"/>
        <v>0</v>
      </c>
      <c r="CV27" s="31"/>
    </row>
    <row r="28" spans="1:100" x14ac:dyDescent="0.35">
      <c r="A28" s="38"/>
      <c r="B28" s="157" t="s">
        <v>33</v>
      </c>
      <c r="C28" s="158">
        <f>C29*('In depth results'!C5/12)</f>
        <v>0</v>
      </c>
      <c r="D28" s="158">
        <f>D27*('In depth results'!$C$5/12)</f>
        <v>0</v>
      </c>
      <c r="E28" s="158">
        <f>E27*('In depth results'!$C$5/12)</f>
        <v>0</v>
      </c>
      <c r="F28" s="158">
        <f>F27*('In depth results'!$C$5/12)</f>
        <v>0</v>
      </c>
      <c r="G28" s="158">
        <f>G27*('In depth results'!$C$5/12)</f>
        <v>0</v>
      </c>
      <c r="H28" s="158">
        <f>H27*('In depth results'!$C$5/12)</f>
        <v>0</v>
      </c>
      <c r="I28" s="158">
        <f>I27*('In depth results'!$C$5/12)</f>
        <v>0</v>
      </c>
      <c r="J28" s="158">
        <f>J27*('In depth results'!$C$5/12)</f>
        <v>0</v>
      </c>
      <c r="K28" s="158">
        <f>K27*('In depth results'!$C$5/12)</f>
        <v>0</v>
      </c>
      <c r="L28" s="158">
        <f>L27*('In depth results'!$C$5/12)</f>
        <v>0</v>
      </c>
      <c r="M28" s="158">
        <f>M27*('In depth results'!$C$5/12)</f>
        <v>0</v>
      </c>
      <c r="N28" s="158">
        <f>N27*('In depth results'!$C$5/12)</f>
        <v>0</v>
      </c>
      <c r="O28" s="158">
        <f>O27*('In depth results'!$C$5/12)</f>
        <v>0</v>
      </c>
      <c r="P28" s="158">
        <f>P27*('In depth results'!$C$5/12)</f>
        <v>0</v>
      </c>
      <c r="Q28" s="158">
        <f>Q27*('In depth results'!$C$5/12)</f>
        <v>0</v>
      </c>
      <c r="R28" s="158">
        <f>R27*('In depth results'!$C$5/12)</f>
        <v>0</v>
      </c>
      <c r="S28" s="158">
        <f>S27*('In depth results'!$C$5/12)</f>
        <v>0</v>
      </c>
      <c r="T28" s="158">
        <f>T27*('In depth results'!$C$5/12)</f>
        <v>0</v>
      </c>
      <c r="U28" s="158">
        <f>U27*('In depth results'!$C$5/12)</f>
        <v>0</v>
      </c>
      <c r="V28" s="158">
        <f>V27*('In depth results'!$C$5/12)</f>
        <v>0</v>
      </c>
      <c r="W28" s="158">
        <f>W27*('In depth results'!$C$5/12)</f>
        <v>0</v>
      </c>
      <c r="X28" s="158">
        <f>X27*('In depth results'!$C$5/12)</f>
        <v>0</v>
      </c>
      <c r="Y28" s="158">
        <f>Y27*('In depth results'!$C$5/12)</f>
        <v>0</v>
      </c>
      <c r="Z28" s="158">
        <f>Z27*('In depth results'!$C$5/12)</f>
        <v>0</v>
      </c>
      <c r="AA28" s="158">
        <f>AA27*('In depth results'!$C$5/12)</f>
        <v>0</v>
      </c>
      <c r="AB28" s="158">
        <f>AB27*('In depth results'!$C$5/12)</f>
        <v>0</v>
      </c>
      <c r="AC28" s="158">
        <f>AC27*('In depth results'!$C$5/12)</f>
        <v>0</v>
      </c>
      <c r="AD28" s="158">
        <f>AD27*('In depth results'!$C$5/12)</f>
        <v>0</v>
      </c>
      <c r="AE28" s="158">
        <f>AE27*('In depth results'!$C$5/12)</f>
        <v>0</v>
      </c>
      <c r="AF28" s="158">
        <f>AF27*('In depth results'!$C$5/12)</f>
        <v>0</v>
      </c>
      <c r="AG28" s="158">
        <f>AG27*('In depth results'!$C$5/12)</f>
        <v>0</v>
      </c>
      <c r="AH28" s="158">
        <f>AH27*('In depth results'!$C$5/12)</f>
        <v>0</v>
      </c>
      <c r="AI28" s="158">
        <f>AI27*('In depth results'!$C$5/12)</f>
        <v>0</v>
      </c>
      <c r="AJ28" s="158">
        <f>AJ27*('In depth results'!$C$5/12)</f>
        <v>0</v>
      </c>
      <c r="AK28" s="158">
        <f>AK27*('In depth results'!$C$5/12)</f>
        <v>0</v>
      </c>
      <c r="AL28" s="158">
        <f>AL27*('In depth results'!$C$5/12)</f>
        <v>0</v>
      </c>
      <c r="AM28" s="158">
        <f>AM27*('In depth results'!$C$5/12)</f>
        <v>0</v>
      </c>
      <c r="AN28" s="158">
        <f>AN27*('In depth results'!$C$5/12)</f>
        <v>0</v>
      </c>
      <c r="AO28" s="158">
        <f>AO27*('In depth results'!$C$5/12)</f>
        <v>0</v>
      </c>
      <c r="AP28" s="158">
        <f>AP27*('In depth results'!$C$5/12)</f>
        <v>0</v>
      </c>
      <c r="AQ28" s="158">
        <f>AQ27*('In depth results'!$C$5/12)</f>
        <v>0</v>
      </c>
      <c r="AR28" s="158">
        <f>AR27*('In depth results'!$C$5/12)</f>
        <v>0</v>
      </c>
      <c r="AS28" s="158">
        <f>AS27*('In depth results'!$C$5/12)</f>
        <v>0</v>
      </c>
      <c r="AT28" s="158">
        <f>AT27*('In depth results'!$C$5/12)</f>
        <v>0</v>
      </c>
      <c r="AU28" s="158">
        <f>AU27*('In depth results'!$C$5/12)</f>
        <v>0</v>
      </c>
      <c r="AV28" s="158">
        <f>AV27*('In depth results'!$C$5/12)</f>
        <v>0</v>
      </c>
      <c r="AW28" s="158">
        <f>AW27*('In depth results'!$C$5/12)</f>
        <v>0</v>
      </c>
      <c r="AX28" s="158">
        <f>AX27*('In depth results'!$C$5/12)</f>
        <v>0</v>
      </c>
      <c r="AY28" s="158">
        <f>AY27*('In depth results'!$C$5/12)</f>
        <v>0</v>
      </c>
      <c r="AZ28" s="158">
        <f>AZ27*('In depth results'!$C$5/12)</f>
        <v>0</v>
      </c>
      <c r="BA28" s="158">
        <f>BA27*('In depth results'!$C$5/12)</f>
        <v>0</v>
      </c>
      <c r="BB28" s="158">
        <f>BB27*('In depth results'!$C$5/12)</f>
        <v>0</v>
      </c>
      <c r="BC28" s="158">
        <f>BC27*('In depth results'!$C$5/12)</f>
        <v>0</v>
      </c>
      <c r="BD28" s="158">
        <f>BD27*('In depth results'!$C$5/12)</f>
        <v>0</v>
      </c>
      <c r="BE28" s="158">
        <f>BE27*('In depth results'!$C$5/12)</f>
        <v>0</v>
      </c>
      <c r="BF28" s="158">
        <f>BF27*('In depth results'!$C$5/12)</f>
        <v>0</v>
      </c>
      <c r="BG28" s="158">
        <f>BG27*('In depth results'!$C$5/12)</f>
        <v>0</v>
      </c>
      <c r="BH28" s="158">
        <f>BH27*('In depth results'!$C$5/12)</f>
        <v>0</v>
      </c>
      <c r="BI28" s="158">
        <f>BI27*('In depth results'!$C$5/12)</f>
        <v>0</v>
      </c>
      <c r="BJ28" s="158">
        <f>BJ27*('In depth results'!$C$5/12)</f>
        <v>0</v>
      </c>
      <c r="BK28" s="158">
        <f>BK27*('In depth results'!$C$5/12)</f>
        <v>0</v>
      </c>
      <c r="BL28" s="158">
        <f>BL27*('In depth results'!$C$5/12)</f>
        <v>0</v>
      </c>
      <c r="BM28" s="158">
        <f>BM27*('In depth results'!$C$5/12)</f>
        <v>0</v>
      </c>
      <c r="BN28" s="158">
        <f>BN27*('In depth results'!$C$5/12)</f>
        <v>0</v>
      </c>
      <c r="BO28" s="158">
        <f>BO27*('In depth results'!$C$5/12)</f>
        <v>0</v>
      </c>
      <c r="BP28" s="158">
        <f>BP27*('In depth results'!$C$5/12)</f>
        <v>0</v>
      </c>
      <c r="BQ28" s="158">
        <f>BQ27*('In depth results'!$C$5/12)</f>
        <v>0</v>
      </c>
      <c r="BR28" s="158">
        <f>BR27*('In depth results'!$C$5/12)</f>
        <v>0</v>
      </c>
      <c r="BS28" s="158">
        <f>BS27*('In depth results'!$C$5/12)</f>
        <v>0</v>
      </c>
      <c r="BT28" s="158">
        <f>BT27*('In depth results'!$C$5/12)</f>
        <v>0</v>
      </c>
      <c r="BU28" s="158">
        <f>BU27*('In depth results'!$C$5/12)</f>
        <v>0</v>
      </c>
      <c r="BV28" s="158">
        <f>BV27*('In depth results'!$C$5/12)</f>
        <v>0</v>
      </c>
      <c r="BW28" s="158">
        <f>BW27*('In depth results'!$C$5/12)</f>
        <v>0</v>
      </c>
      <c r="BX28" s="158">
        <f>BX27*('In depth results'!$C$5/12)</f>
        <v>0</v>
      </c>
      <c r="BY28" s="158">
        <f>BY27*('In depth results'!$C$5/12)</f>
        <v>0</v>
      </c>
      <c r="BZ28" s="158">
        <f>BZ27*('In depth results'!$C$5/12)</f>
        <v>0</v>
      </c>
      <c r="CA28" s="158">
        <f>CA27*('In depth results'!$C$5/12)</f>
        <v>0</v>
      </c>
      <c r="CB28" s="158">
        <f>CB27*('In depth results'!$C$5/12)</f>
        <v>0</v>
      </c>
      <c r="CC28" s="158">
        <f>CC27*('In depth results'!$C$5/12)</f>
        <v>0</v>
      </c>
      <c r="CD28" s="158">
        <f>CD27*('In depth results'!$C$5/12)</f>
        <v>0</v>
      </c>
      <c r="CE28" s="158">
        <f>CE27*('In depth results'!$C$5/12)</f>
        <v>0</v>
      </c>
      <c r="CF28" s="158">
        <f>CF27*('In depth results'!$C$5/12)</f>
        <v>0</v>
      </c>
      <c r="CG28" s="158">
        <f>CG27*('In depth results'!$C$5/12)</f>
        <v>0</v>
      </c>
      <c r="CH28" s="158">
        <f>CH27*('In depth results'!$C$5/12)</f>
        <v>0</v>
      </c>
      <c r="CI28" s="158">
        <f>CI27*('In depth results'!$C$5/12)</f>
        <v>0</v>
      </c>
      <c r="CJ28" s="158">
        <f>CJ27*('In depth results'!$C$5/12)</f>
        <v>0</v>
      </c>
      <c r="CK28" s="158">
        <f>CK27*('In depth results'!$C$5/12)</f>
        <v>0</v>
      </c>
      <c r="CL28" s="158">
        <f>CL27*('In depth results'!$C$5/12)</f>
        <v>0</v>
      </c>
      <c r="CM28" s="158">
        <f>CM27*('In depth results'!$C$5/12)</f>
        <v>0</v>
      </c>
      <c r="CN28" s="158">
        <f>CN27*('In depth results'!$C$5/12)</f>
        <v>0</v>
      </c>
      <c r="CO28" s="158">
        <f>CO27*('In depth results'!$C$5/12)</f>
        <v>0</v>
      </c>
      <c r="CP28" s="158">
        <f>CP27*('In depth results'!$C$5/12)</f>
        <v>0</v>
      </c>
      <c r="CQ28" s="158">
        <f>CQ27*('In depth results'!$C$5/12)</f>
        <v>0</v>
      </c>
      <c r="CR28" s="158">
        <f>CR27*('In depth results'!$C$5/12)</f>
        <v>0</v>
      </c>
      <c r="CS28" s="158">
        <f>CS27*('In depth results'!$C$5/12)</f>
        <v>0</v>
      </c>
      <c r="CT28" s="158">
        <f>CT27*('In depth results'!$C$5/12)</f>
        <v>0</v>
      </c>
      <c r="CU28" s="158">
        <f>CU27*('In depth results'!$C$5/12)</f>
        <v>0</v>
      </c>
      <c r="CV28" s="31"/>
    </row>
    <row r="29" spans="1:100" x14ac:dyDescent="0.35">
      <c r="A29" s="38"/>
      <c r="B29" s="157" t="s">
        <v>34</v>
      </c>
      <c r="C29" s="158">
        <f>'In depth results'!B5</f>
        <v>0</v>
      </c>
      <c r="D29" s="158">
        <f>D27+D28</f>
        <v>0</v>
      </c>
      <c r="E29" s="158">
        <f t="shared" ref="E29:BP29" si="26">E27+E28</f>
        <v>0</v>
      </c>
      <c r="F29" s="158">
        <f t="shared" si="26"/>
        <v>0</v>
      </c>
      <c r="G29" s="158">
        <f t="shared" si="26"/>
        <v>0</v>
      </c>
      <c r="H29" s="158">
        <f t="shared" si="26"/>
        <v>0</v>
      </c>
      <c r="I29" s="158">
        <f t="shared" si="26"/>
        <v>0</v>
      </c>
      <c r="J29" s="158">
        <f t="shared" si="26"/>
        <v>0</v>
      </c>
      <c r="K29" s="158">
        <f t="shared" si="26"/>
        <v>0</v>
      </c>
      <c r="L29" s="158">
        <f t="shared" si="26"/>
        <v>0</v>
      </c>
      <c r="M29" s="158">
        <f t="shared" si="26"/>
        <v>0</v>
      </c>
      <c r="N29" s="158">
        <f t="shared" si="26"/>
        <v>0</v>
      </c>
      <c r="O29" s="158">
        <f t="shared" si="26"/>
        <v>0</v>
      </c>
      <c r="P29" s="158">
        <f t="shared" si="26"/>
        <v>0</v>
      </c>
      <c r="Q29" s="158">
        <f t="shared" si="26"/>
        <v>0</v>
      </c>
      <c r="R29" s="158">
        <f t="shared" si="26"/>
        <v>0</v>
      </c>
      <c r="S29" s="158">
        <f t="shared" si="26"/>
        <v>0</v>
      </c>
      <c r="T29" s="158">
        <f t="shared" si="26"/>
        <v>0</v>
      </c>
      <c r="U29" s="158">
        <f t="shared" si="26"/>
        <v>0</v>
      </c>
      <c r="V29" s="158">
        <f t="shared" si="26"/>
        <v>0</v>
      </c>
      <c r="W29" s="158">
        <f t="shared" si="26"/>
        <v>0</v>
      </c>
      <c r="X29" s="158">
        <f t="shared" si="26"/>
        <v>0</v>
      </c>
      <c r="Y29" s="158">
        <f t="shared" si="26"/>
        <v>0</v>
      </c>
      <c r="Z29" s="158">
        <f t="shared" si="26"/>
        <v>0</v>
      </c>
      <c r="AA29" s="158">
        <f t="shared" si="26"/>
        <v>0</v>
      </c>
      <c r="AB29" s="158">
        <f t="shared" si="26"/>
        <v>0</v>
      </c>
      <c r="AC29" s="158">
        <f t="shared" si="26"/>
        <v>0</v>
      </c>
      <c r="AD29" s="158">
        <f t="shared" si="26"/>
        <v>0</v>
      </c>
      <c r="AE29" s="158">
        <f t="shared" si="26"/>
        <v>0</v>
      </c>
      <c r="AF29" s="158">
        <f t="shared" si="26"/>
        <v>0</v>
      </c>
      <c r="AG29" s="158">
        <f t="shared" si="26"/>
        <v>0</v>
      </c>
      <c r="AH29" s="158">
        <f t="shared" si="26"/>
        <v>0</v>
      </c>
      <c r="AI29" s="158">
        <f t="shared" si="26"/>
        <v>0</v>
      </c>
      <c r="AJ29" s="158">
        <f t="shared" si="26"/>
        <v>0</v>
      </c>
      <c r="AK29" s="158">
        <f t="shared" si="26"/>
        <v>0</v>
      </c>
      <c r="AL29" s="158">
        <f t="shared" si="26"/>
        <v>0</v>
      </c>
      <c r="AM29" s="158">
        <f t="shared" si="26"/>
        <v>0</v>
      </c>
      <c r="AN29" s="158">
        <f t="shared" si="26"/>
        <v>0</v>
      </c>
      <c r="AO29" s="158">
        <f t="shared" si="26"/>
        <v>0</v>
      </c>
      <c r="AP29" s="158">
        <f t="shared" si="26"/>
        <v>0</v>
      </c>
      <c r="AQ29" s="158">
        <f t="shared" si="26"/>
        <v>0</v>
      </c>
      <c r="AR29" s="158">
        <f t="shared" si="26"/>
        <v>0</v>
      </c>
      <c r="AS29" s="158">
        <f t="shared" si="26"/>
        <v>0</v>
      </c>
      <c r="AT29" s="158">
        <f t="shared" si="26"/>
        <v>0</v>
      </c>
      <c r="AU29" s="158">
        <f t="shared" si="26"/>
        <v>0</v>
      </c>
      <c r="AV29" s="158">
        <f t="shared" si="26"/>
        <v>0</v>
      </c>
      <c r="AW29" s="158">
        <f t="shared" si="26"/>
        <v>0</v>
      </c>
      <c r="AX29" s="158">
        <f t="shared" si="26"/>
        <v>0</v>
      </c>
      <c r="AY29" s="158">
        <f t="shared" si="26"/>
        <v>0</v>
      </c>
      <c r="AZ29" s="158">
        <f t="shared" si="26"/>
        <v>0</v>
      </c>
      <c r="BA29" s="158">
        <f t="shared" si="26"/>
        <v>0</v>
      </c>
      <c r="BB29" s="158">
        <f t="shared" si="26"/>
        <v>0</v>
      </c>
      <c r="BC29" s="158">
        <f t="shared" si="26"/>
        <v>0</v>
      </c>
      <c r="BD29" s="158">
        <f t="shared" si="26"/>
        <v>0</v>
      </c>
      <c r="BE29" s="158">
        <f t="shared" si="26"/>
        <v>0</v>
      </c>
      <c r="BF29" s="158">
        <f t="shared" si="26"/>
        <v>0</v>
      </c>
      <c r="BG29" s="158">
        <f t="shared" si="26"/>
        <v>0</v>
      </c>
      <c r="BH29" s="158">
        <f t="shared" si="26"/>
        <v>0</v>
      </c>
      <c r="BI29" s="158">
        <f t="shared" si="26"/>
        <v>0</v>
      </c>
      <c r="BJ29" s="158">
        <f t="shared" si="26"/>
        <v>0</v>
      </c>
      <c r="BK29" s="158">
        <f t="shared" si="26"/>
        <v>0</v>
      </c>
      <c r="BL29" s="158">
        <f t="shared" si="26"/>
        <v>0</v>
      </c>
      <c r="BM29" s="158">
        <f t="shared" si="26"/>
        <v>0</v>
      </c>
      <c r="BN29" s="158">
        <f t="shared" si="26"/>
        <v>0</v>
      </c>
      <c r="BO29" s="158">
        <f t="shared" si="26"/>
        <v>0</v>
      </c>
      <c r="BP29" s="158">
        <f t="shared" si="26"/>
        <v>0</v>
      </c>
      <c r="BQ29" s="158">
        <f t="shared" ref="BQ29:CU29" si="27">BQ27+BQ28</f>
        <v>0</v>
      </c>
      <c r="BR29" s="158">
        <f t="shared" si="27"/>
        <v>0</v>
      </c>
      <c r="BS29" s="158">
        <f t="shared" si="27"/>
        <v>0</v>
      </c>
      <c r="BT29" s="158">
        <f t="shared" si="27"/>
        <v>0</v>
      </c>
      <c r="BU29" s="158">
        <f t="shared" si="27"/>
        <v>0</v>
      </c>
      <c r="BV29" s="158">
        <f t="shared" si="27"/>
        <v>0</v>
      </c>
      <c r="BW29" s="158">
        <f t="shared" si="27"/>
        <v>0</v>
      </c>
      <c r="BX29" s="158">
        <f t="shared" si="27"/>
        <v>0</v>
      </c>
      <c r="BY29" s="158">
        <f t="shared" si="27"/>
        <v>0</v>
      </c>
      <c r="BZ29" s="158">
        <f t="shared" si="27"/>
        <v>0</v>
      </c>
      <c r="CA29" s="158">
        <f t="shared" si="27"/>
        <v>0</v>
      </c>
      <c r="CB29" s="158">
        <f t="shared" si="27"/>
        <v>0</v>
      </c>
      <c r="CC29" s="158">
        <f t="shared" si="27"/>
        <v>0</v>
      </c>
      <c r="CD29" s="158">
        <f t="shared" si="27"/>
        <v>0</v>
      </c>
      <c r="CE29" s="158">
        <f t="shared" si="27"/>
        <v>0</v>
      </c>
      <c r="CF29" s="158">
        <f t="shared" si="27"/>
        <v>0</v>
      </c>
      <c r="CG29" s="158">
        <f t="shared" si="27"/>
        <v>0</v>
      </c>
      <c r="CH29" s="158">
        <f t="shared" si="27"/>
        <v>0</v>
      </c>
      <c r="CI29" s="158">
        <f t="shared" si="27"/>
        <v>0</v>
      </c>
      <c r="CJ29" s="158">
        <f t="shared" si="27"/>
        <v>0</v>
      </c>
      <c r="CK29" s="158">
        <f t="shared" si="27"/>
        <v>0</v>
      </c>
      <c r="CL29" s="158">
        <f t="shared" si="27"/>
        <v>0</v>
      </c>
      <c r="CM29" s="158">
        <f t="shared" si="27"/>
        <v>0</v>
      </c>
      <c r="CN29" s="158">
        <f t="shared" si="27"/>
        <v>0</v>
      </c>
      <c r="CO29" s="158">
        <f t="shared" si="27"/>
        <v>0</v>
      </c>
      <c r="CP29" s="158">
        <f t="shared" si="27"/>
        <v>0</v>
      </c>
      <c r="CQ29" s="158">
        <f t="shared" si="27"/>
        <v>0</v>
      </c>
      <c r="CR29" s="158">
        <f t="shared" si="27"/>
        <v>0</v>
      </c>
      <c r="CS29" s="158">
        <f t="shared" si="27"/>
        <v>0</v>
      </c>
      <c r="CT29" s="158">
        <f t="shared" si="27"/>
        <v>0</v>
      </c>
      <c r="CU29" s="158">
        <f t="shared" si="27"/>
        <v>0</v>
      </c>
      <c r="CV29" s="31"/>
    </row>
    <row r="30" spans="1:100" x14ac:dyDescent="0.35">
      <c r="A30" s="38"/>
      <c r="B30" s="157" t="s">
        <v>35</v>
      </c>
      <c r="C30" s="158">
        <f>'In depth results'!$D$5</f>
        <v>0</v>
      </c>
      <c r="D30" s="158">
        <f>IF(D29=0,'In depth results'!$D$5,'In depth results'!$D$5)+('With extra repayments workings'!D20-'With extra repayments workings'!D21)</f>
        <v>0</v>
      </c>
      <c r="E30" s="158">
        <f>IF(E29=0,'In depth results'!$D$5,'In depth results'!$D$5)+('With extra repayments workings'!E20-'With extra repayments workings'!E21)</f>
        <v>0</v>
      </c>
      <c r="F30" s="158">
        <f>IF(F29=0,'In depth results'!$D$5,'In depth results'!$D$5)+('With extra repayments workings'!F20-'With extra repayments workings'!F21)</f>
        <v>0</v>
      </c>
      <c r="G30" s="158">
        <f>IF(G29=0,'In depth results'!$D$5,'In depth results'!$D$5)+('With extra repayments workings'!G20-'With extra repayments workings'!G21)</f>
        <v>0</v>
      </c>
      <c r="H30" s="158">
        <f>IF(H29=0,'In depth results'!$D$5,'In depth results'!$D$5)+('With extra repayments workings'!H20-'With extra repayments workings'!H21)</f>
        <v>0</v>
      </c>
      <c r="I30" s="158">
        <f>IF(I29=0,'In depth results'!$D$5,'In depth results'!$D$5)+('With extra repayments workings'!I20-'With extra repayments workings'!I21)</f>
        <v>0</v>
      </c>
      <c r="J30" s="158">
        <f>IF(J29=0,'In depth results'!$D$5,'In depth results'!$D$5)+('With extra repayments workings'!J20-'With extra repayments workings'!J21)</f>
        <v>0</v>
      </c>
      <c r="K30" s="158">
        <f>IF(K29=0,'In depth results'!$D$5,'In depth results'!$D$5)+('With extra repayments workings'!K20-'With extra repayments workings'!K21)</f>
        <v>0</v>
      </c>
      <c r="L30" s="158">
        <f>IF(L29=0,'In depth results'!$D$5,'In depth results'!$D$5)+('With extra repayments workings'!L20-'With extra repayments workings'!L21)</f>
        <v>0</v>
      </c>
      <c r="M30" s="158">
        <f>IF(M29=0,'In depth results'!$D$5,'In depth results'!$D$5)+('With extra repayments workings'!M20-'With extra repayments workings'!M21)</f>
        <v>0</v>
      </c>
      <c r="N30" s="158">
        <f>IF(N29=0,'In depth results'!$D$5,'In depth results'!$D$5)+('With extra repayments workings'!N20-'With extra repayments workings'!N21)</f>
        <v>0</v>
      </c>
      <c r="O30" s="158">
        <f>IF(O29=0,'In depth results'!$D$5,'In depth results'!$D$5)+('With extra repayments workings'!O20-'With extra repayments workings'!O21)</f>
        <v>0</v>
      </c>
      <c r="P30" s="158">
        <f>IF(P29=0,'In depth results'!$D$5,'In depth results'!$D$5)+('With extra repayments workings'!P20-'With extra repayments workings'!P21)</f>
        <v>394.93907179764574</v>
      </c>
      <c r="Q30" s="158">
        <f>IF(Q29=0,'In depth results'!$D$5,'In depth results'!$D$5)+('With extra repayments workings'!Q20-'With extra repayments workings'!Q21)</f>
        <v>1110</v>
      </c>
      <c r="R30" s="158">
        <f>IF(R29=0,'In depth results'!$D$5,'In depth results'!$D$5)+('With extra repayments workings'!R20-'With extra repayments workings'!R21)</f>
        <v>1110</v>
      </c>
      <c r="S30" s="158">
        <f>IF(S29=0,'In depth results'!$D$5,'In depth results'!$D$5)+('With extra repayments workings'!S20-'With extra repayments workings'!S21)</f>
        <v>1110</v>
      </c>
      <c r="T30" s="158">
        <f>IF(T29=0,'In depth results'!$D$5,'In depth results'!$D$5)+('With extra repayments workings'!T20-'With extra repayments workings'!T21)</f>
        <v>1110</v>
      </c>
      <c r="U30" s="158">
        <f>IF(U29=0,'In depth results'!$D$5,'In depth results'!$D$5)+('With extra repayments workings'!U20-'With extra repayments workings'!U21)</f>
        <v>1110</v>
      </c>
      <c r="V30" s="158">
        <f>IF(V29=0,'In depth results'!$D$5,'In depth results'!$D$5)+('With extra repayments workings'!V20-'With extra repayments workings'!V21)</f>
        <v>1280</v>
      </c>
      <c r="W30" s="158">
        <f>IF(W29=0,'In depth results'!$D$5,'In depth results'!$D$5)+('With extra repayments workings'!W20-'With extra repayments workings'!W21)</f>
        <v>1280</v>
      </c>
      <c r="X30" s="158">
        <f>IF(X29=0,'In depth results'!$D$5,'In depth results'!$D$5)+('With extra repayments workings'!X20-'With extra repayments workings'!X21)</f>
        <v>1280</v>
      </c>
      <c r="Y30" s="158">
        <f>IF(Y29=0,'In depth results'!$D$5,'In depth results'!$D$5)+('With extra repayments workings'!Y20-'With extra repayments workings'!Y21)</f>
        <v>1280</v>
      </c>
      <c r="Z30" s="158">
        <f>IF(Z29=0,'In depth results'!$D$5,'In depth results'!$D$5)+('With extra repayments workings'!Z20-'With extra repayments workings'!Z21)</f>
        <v>1280</v>
      </c>
      <c r="AA30" s="158">
        <f>IF(AA29=0,'In depth results'!$D$5,'In depth results'!$D$5)+('With extra repayments workings'!AA20-'With extra repayments workings'!AA21)</f>
        <v>1280</v>
      </c>
      <c r="AB30" s="158">
        <f>IF(AB29=0,'In depth results'!$D$5,'In depth results'!$D$5)+('With extra repayments workings'!AB20-'With extra repayments workings'!AB21)</f>
        <v>1280</v>
      </c>
      <c r="AC30" s="158">
        <f>IF(AC29=0,'In depth results'!$D$5,'In depth results'!$D$5)+('With extra repayments workings'!AC20-'With extra repayments workings'!AC21)</f>
        <v>1280</v>
      </c>
      <c r="AD30" s="158">
        <f>IF(AD29=0,'In depth results'!$D$5,'In depth results'!$D$5)+('With extra repayments workings'!AD20-'With extra repayments workings'!AD21)</f>
        <v>1280</v>
      </c>
      <c r="AE30" s="158">
        <f>IF(AE29=0,'In depth results'!$D$5,'In depth results'!$D$5)+('With extra repayments workings'!AE20-'With extra repayments workings'!AE21)</f>
        <v>1280</v>
      </c>
      <c r="AF30" s="158">
        <f>IF(AF29=0,'In depth results'!$D$5,'In depth results'!$D$5)+('With extra repayments workings'!AF20-'With extra repayments workings'!AF21)</f>
        <v>1280</v>
      </c>
      <c r="AG30" s="158">
        <f>IF(AG29=0,'In depth results'!$D$5,'In depth results'!$D$5)+('With extra repayments workings'!AG20-'With extra repayments workings'!AG21)</f>
        <v>1280</v>
      </c>
      <c r="AH30" s="158">
        <f>IF(AH29=0,'In depth results'!$D$5,'In depth results'!$D$5)+('With extra repayments workings'!AH20-'With extra repayments workings'!AH21)</f>
        <v>1280</v>
      </c>
      <c r="AI30" s="158">
        <f>IF(AI29=0,'In depth results'!$D$5,'In depth results'!$D$5)+('With extra repayments workings'!AI20-'With extra repayments workings'!AI21)</f>
        <v>1280</v>
      </c>
      <c r="AJ30" s="158">
        <f>IF(AJ29=0,'In depth results'!$D$5,'In depth results'!$D$5)+('With extra repayments workings'!AJ20-'With extra repayments workings'!AJ21)</f>
        <v>1280</v>
      </c>
      <c r="AK30" s="158">
        <f>IF(AK29=0,'In depth results'!$D$5,'In depth results'!$D$5)+('With extra repayments workings'!AK20-'With extra repayments workings'!AK21)</f>
        <v>1280</v>
      </c>
      <c r="AL30" s="158">
        <f>IF(AL29=0,'In depth results'!$D$5,'In depth results'!$D$5)+('With extra repayments workings'!AL20-'With extra repayments workings'!AL21)</f>
        <v>1280</v>
      </c>
      <c r="AM30" s="158">
        <f>IF(AM29=0,'In depth results'!$D$5,'In depth results'!$D$5)+('With extra repayments workings'!AM20-'With extra repayments workings'!AM21)</f>
        <v>1280</v>
      </c>
      <c r="AN30" s="158">
        <f>IF(AN29=0,'In depth results'!$D$5,'In depth results'!$D$5)+('With extra repayments workings'!AN20-'With extra repayments workings'!AN21)</f>
        <v>1280</v>
      </c>
      <c r="AO30" s="158">
        <f>IF(AO29=0,'In depth results'!$D$5,'In depth results'!$D$5)+('With extra repayments workings'!AO20-'With extra repayments workings'!AO21)</f>
        <v>1280</v>
      </c>
      <c r="AP30" s="158">
        <f>IF(AP29=0,'In depth results'!$D$5,'In depth results'!$D$5)+('With extra repayments workings'!AP20-'With extra repayments workings'!AP21)</f>
        <v>1280</v>
      </c>
      <c r="AQ30" s="158">
        <f>IF(AQ29=0,'In depth results'!$D$5,'In depth results'!$D$5)+('With extra repayments workings'!AQ20-'With extra repayments workings'!AQ21)</f>
        <v>1280</v>
      </c>
      <c r="AR30" s="158">
        <f>IF(AR29=0,'In depth results'!$D$5,'In depth results'!$D$5)+('With extra repayments workings'!AR20-'With extra repayments workings'!AR21)</f>
        <v>1280</v>
      </c>
      <c r="AS30" s="158">
        <f>IF(AS29=0,'In depth results'!$D$5,'In depth results'!$D$5)+('With extra repayments workings'!AS20-'With extra repayments workings'!AS21)</f>
        <v>1280</v>
      </c>
      <c r="AT30" s="158">
        <f>IF(AT29=0,'In depth results'!$D$5,'In depth results'!$D$5)+('With extra repayments workings'!AT20-'With extra repayments workings'!AT21)</f>
        <v>1280</v>
      </c>
      <c r="AU30" s="158">
        <f>IF(AU29=0,'In depth results'!$D$5,'In depth results'!$D$5)+('With extra repayments workings'!AU20-'With extra repayments workings'!AU21)</f>
        <v>1280</v>
      </c>
      <c r="AV30" s="158">
        <f>IF(AV29=0,'In depth results'!$D$5,'In depth results'!$D$5)+('With extra repayments workings'!AV20-'With extra repayments workings'!AV21)</f>
        <v>1280</v>
      </c>
      <c r="AW30" s="158">
        <f>IF(AW29=0,'In depth results'!$D$5,'In depth results'!$D$5)+('With extra repayments workings'!AW20-'With extra repayments workings'!AW21)</f>
        <v>1280</v>
      </c>
      <c r="AX30" s="158">
        <f>IF(AX29=0,'In depth results'!$D$5,'In depth results'!$D$5)+('With extra repayments workings'!AX20-'With extra repayments workings'!AX21)</f>
        <v>1280</v>
      </c>
      <c r="AY30" s="158">
        <f>IF(AY29=0,'In depth results'!$D$5,'In depth results'!$D$5)+('With extra repayments workings'!AY20-'With extra repayments workings'!AY21)</f>
        <v>1280</v>
      </c>
      <c r="AZ30" s="158">
        <f>IF(AZ29=0,'In depth results'!$D$5,'In depth results'!$D$5)+('With extra repayments workings'!AZ20-'With extra repayments workings'!AZ21)</f>
        <v>1280</v>
      </c>
      <c r="BA30" s="158">
        <f>IF(BA29=0,'In depth results'!$D$5,'In depth results'!$D$5)+('With extra repayments workings'!BA20-'With extra repayments workings'!BA21)</f>
        <v>1280</v>
      </c>
      <c r="BB30" s="158">
        <f>IF(BB29=0,'In depth results'!$D$5,'In depth results'!$D$5)+('With extra repayments workings'!BB20-'With extra repayments workings'!BB21)</f>
        <v>1280</v>
      </c>
      <c r="BC30" s="158">
        <f>IF(BC29=0,'In depth results'!$D$5,'In depth results'!$D$5)+('With extra repayments workings'!BC20-'With extra repayments workings'!BC21)</f>
        <v>1280</v>
      </c>
      <c r="BD30" s="158">
        <f>IF(BD29=0,'In depth results'!$D$5,'In depth results'!$D$5)+('With extra repayments workings'!BD20-'With extra repayments workings'!BD21)</f>
        <v>1280</v>
      </c>
      <c r="BE30" s="158">
        <f>IF(BE29=0,'In depth results'!$D$5,'In depth results'!$D$5)+('With extra repayments workings'!BE20-'With extra repayments workings'!BE21)</f>
        <v>1280</v>
      </c>
      <c r="BF30" s="158">
        <f>IF(BF29=0,'In depth results'!$D$5,'In depth results'!$D$5)+('With extra repayments workings'!BF20-'With extra repayments workings'!BF21)</f>
        <v>1280</v>
      </c>
      <c r="BG30" s="158">
        <f>IF(BG29=0,'In depth results'!$D$5,'In depth results'!$D$5)+('With extra repayments workings'!BG20-'With extra repayments workings'!BG21)</f>
        <v>1280</v>
      </c>
      <c r="BH30" s="158">
        <f>IF(BH29=0,'In depth results'!$D$5,'In depth results'!$D$5)+('With extra repayments workings'!BH20-'With extra repayments workings'!BH21)</f>
        <v>1280</v>
      </c>
      <c r="BI30" s="158">
        <f>IF(BI29=0,'In depth results'!$D$5,'In depth results'!$D$5)+('With extra repayments workings'!BI20-'With extra repayments workings'!BI21)</f>
        <v>1280</v>
      </c>
      <c r="BJ30" s="158">
        <f>IF(BJ29=0,'In depth results'!$D$5,'In depth results'!$D$5)+('With extra repayments workings'!BJ20-'With extra repayments workings'!BJ21)</f>
        <v>1280</v>
      </c>
      <c r="BK30" s="158">
        <f>IF(BK29=0,'In depth results'!$D$5,'In depth results'!$D$5)+('With extra repayments workings'!BK20-'With extra repayments workings'!BK21)</f>
        <v>1280</v>
      </c>
      <c r="BL30" s="158">
        <f>IF(BL29=0,'In depth results'!$D$5,'In depth results'!$D$5)+('With extra repayments workings'!BL20-'With extra repayments workings'!BL21)</f>
        <v>1280</v>
      </c>
      <c r="BM30" s="158">
        <f>IF(BM29=0,'In depth results'!$D$5,'In depth results'!$D$5)+('With extra repayments workings'!BM20-'With extra repayments workings'!BM21)</f>
        <v>1280</v>
      </c>
      <c r="BN30" s="158">
        <f>IF(BN29=0,'In depth results'!$D$5,'In depth results'!$D$5)+('With extra repayments workings'!BN20-'With extra repayments workings'!BN21)</f>
        <v>1280</v>
      </c>
      <c r="BO30" s="158">
        <f>IF(BO29=0,'In depth results'!$D$5,'In depth results'!$D$5)+('With extra repayments workings'!BO20-'With extra repayments workings'!BO21)</f>
        <v>1280</v>
      </c>
      <c r="BP30" s="158">
        <f>IF(BP29=0,'In depth results'!$D$5,'In depth results'!$D$5)+('With extra repayments workings'!BP20-'With extra repayments workings'!BP21)</f>
        <v>1280</v>
      </c>
      <c r="BQ30" s="158">
        <f>IF(BQ29=0,'In depth results'!$D$5,'In depth results'!$D$5)+('With extra repayments workings'!BQ20-'With extra repayments workings'!BQ21)</f>
        <v>1280</v>
      </c>
      <c r="BR30" s="158">
        <f>IF(BR29=0,'In depth results'!$D$5,'In depth results'!$D$5)+('With extra repayments workings'!BR20-'With extra repayments workings'!BR21)</f>
        <v>1280</v>
      </c>
      <c r="BS30" s="158">
        <f>IF(BS29=0,'In depth results'!$D$5,'In depth results'!$D$5)+('With extra repayments workings'!BS20-'With extra repayments workings'!BS21)</f>
        <v>1280</v>
      </c>
      <c r="BT30" s="158">
        <f>IF(BT29=0,'In depth results'!$D$5,'In depth results'!$D$5)+('With extra repayments workings'!BT20-'With extra repayments workings'!BT21)</f>
        <v>1280</v>
      </c>
      <c r="BU30" s="158">
        <f>IF(BU29=0,'In depth results'!$D$5,'In depth results'!$D$5)+('With extra repayments workings'!BU20-'With extra repayments workings'!BU21)</f>
        <v>1280</v>
      </c>
      <c r="BV30" s="158">
        <f>IF(BV29=0,'In depth results'!$D$5,'In depth results'!$D$5)+('With extra repayments workings'!BV20-'With extra repayments workings'!BV21)</f>
        <v>1280</v>
      </c>
      <c r="BW30" s="158">
        <f>IF(BW29=0,'In depth results'!$D$5,'In depth results'!$D$5)+('With extra repayments workings'!BW20-'With extra repayments workings'!BW21)</f>
        <v>1280</v>
      </c>
      <c r="BX30" s="158">
        <f>IF(BX29=0,'In depth results'!$D$5,'In depth results'!$D$5)+('With extra repayments workings'!BX20-'With extra repayments workings'!BX21)</f>
        <v>1280</v>
      </c>
      <c r="BY30" s="158">
        <f>IF(BY29=0,'In depth results'!$D$5,'In depth results'!$D$5)+('With extra repayments workings'!BY20-'With extra repayments workings'!BY21)</f>
        <v>1280</v>
      </c>
      <c r="BZ30" s="158">
        <f>IF(BZ29=0,'In depth results'!$D$5,'In depth results'!$D$5)+('With extra repayments workings'!BZ20-'With extra repayments workings'!BZ21)</f>
        <v>1280</v>
      </c>
      <c r="CA30" s="158">
        <f>IF(CA29=0,'In depth results'!$D$5,'In depth results'!$D$5)+('With extra repayments workings'!CA20-'With extra repayments workings'!CA21)</f>
        <v>1280</v>
      </c>
      <c r="CB30" s="158">
        <f>IF(CB29=0,'In depth results'!$D$5,'In depth results'!$D$5)+('With extra repayments workings'!CB20-'With extra repayments workings'!CB21)</f>
        <v>1280</v>
      </c>
      <c r="CC30" s="158">
        <f>IF(CC29=0,'In depth results'!$D$5,'In depth results'!$D$5)+('With extra repayments workings'!CC20-'With extra repayments workings'!CC21)</f>
        <v>1280</v>
      </c>
      <c r="CD30" s="158">
        <f>IF(CD29=0,'In depth results'!$D$5,'In depth results'!$D$5)+('With extra repayments workings'!CD20-'With extra repayments workings'!CD21)</f>
        <v>1280</v>
      </c>
      <c r="CE30" s="158">
        <f>IF(CE29=0,'In depth results'!$D$5,'In depth results'!$D$5)+('With extra repayments workings'!CE20-'With extra repayments workings'!CE21)</f>
        <v>1280</v>
      </c>
      <c r="CF30" s="158">
        <f>IF(CF29=0,'In depth results'!$D$5,'In depth results'!$D$5)+('With extra repayments workings'!CF20-'With extra repayments workings'!CF21)</f>
        <v>1280</v>
      </c>
      <c r="CG30" s="158">
        <f>IF(CG29=0,'In depth results'!$D$5,'In depth results'!$D$5)+('With extra repayments workings'!CG20-'With extra repayments workings'!CG21)</f>
        <v>1280</v>
      </c>
      <c r="CH30" s="158">
        <f>IF(CH29=0,'In depth results'!$D$5,'In depth results'!$D$5)+('With extra repayments workings'!CH20-'With extra repayments workings'!CH21)</f>
        <v>1280</v>
      </c>
      <c r="CI30" s="158">
        <f>IF(CI29=0,'In depth results'!$D$5,'In depth results'!$D$5)+('With extra repayments workings'!CI20-'With extra repayments workings'!CI21)</f>
        <v>1280</v>
      </c>
      <c r="CJ30" s="158">
        <f>IF(CJ29=0,'In depth results'!$D$5,'In depth results'!$D$5)+('With extra repayments workings'!CJ20-'With extra repayments workings'!CJ21)</f>
        <v>1280</v>
      </c>
      <c r="CK30" s="158">
        <f>IF(CK29=0,'In depth results'!$D$5,'In depth results'!$D$5)+('With extra repayments workings'!CK20-'With extra repayments workings'!CK21)</f>
        <v>1280</v>
      </c>
      <c r="CL30" s="158">
        <f>IF(CL29=0,'In depth results'!$D$5,'In depth results'!$D$5)+('With extra repayments workings'!CL20-'With extra repayments workings'!CL21)</f>
        <v>1280</v>
      </c>
      <c r="CM30" s="158">
        <f>IF(CM29=0,'In depth results'!$D$5,'In depth results'!$D$5)+('With extra repayments workings'!CM20-'With extra repayments workings'!CM21)</f>
        <v>1280</v>
      </c>
      <c r="CN30" s="158">
        <f>IF(CN29=0,'In depth results'!$D$5,'In depth results'!$D$5)+('With extra repayments workings'!CN20-'With extra repayments workings'!CN21)</f>
        <v>1280</v>
      </c>
      <c r="CO30" s="158">
        <f>IF(CO29=0,'In depth results'!$D$5,'In depth results'!$D$5)+('With extra repayments workings'!CO20-'With extra repayments workings'!CO21)</f>
        <v>1280</v>
      </c>
      <c r="CP30" s="158">
        <f>IF(CP29=0,'In depth results'!$D$5,'In depth results'!$D$5)+('With extra repayments workings'!CP20-'With extra repayments workings'!CP21)</f>
        <v>1280</v>
      </c>
      <c r="CQ30" s="158">
        <f>IF(CQ29=0,'In depth results'!$D$5,'In depth results'!$D$5)+('With extra repayments workings'!CQ20-'With extra repayments workings'!CQ21)</f>
        <v>1280</v>
      </c>
      <c r="CR30" s="158">
        <f>IF(CR29=0,'In depth results'!$D$5,'In depth results'!$D$5)+('With extra repayments workings'!CR20-'With extra repayments workings'!CR21)</f>
        <v>1280</v>
      </c>
      <c r="CS30" s="158">
        <f>IF(CS29=0,'In depth results'!$D$5,'In depth results'!$D$5)+('With extra repayments workings'!CS20-'With extra repayments workings'!CS21)</f>
        <v>1280</v>
      </c>
      <c r="CT30" s="158">
        <f>IF(CT29=0,'In depth results'!$D$5,'In depth results'!$D$5)+('With extra repayments workings'!CT20-'With extra repayments workings'!CT21)</f>
        <v>1280</v>
      </c>
      <c r="CU30" s="158">
        <f>IF(CU29=0,'In depth results'!$D$5,'In depth results'!$D$5)+('With extra repayments workings'!CU20-'With extra repayments workings'!CU21)</f>
        <v>1280</v>
      </c>
      <c r="CV30" s="31"/>
    </row>
    <row r="31" spans="1:100" x14ac:dyDescent="0.35">
      <c r="A31" s="38"/>
      <c r="B31" s="157" t="s">
        <v>36</v>
      </c>
      <c r="C31" s="158">
        <f>IF(C29&lt;C30,C29,C30)</f>
        <v>0</v>
      </c>
      <c r="D31" s="158">
        <f t="shared" ref="D31:BO31" si="28">IF(D29&lt;D30,D29,D30)</f>
        <v>0</v>
      </c>
      <c r="E31" s="158">
        <f t="shared" si="28"/>
        <v>0</v>
      </c>
      <c r="F31" s="158">
        <f t="shared" si="28"/>
        <v>0</v>
      </c>
      <c r="G31" s="158">
        <f t="shared" si="28"/>
        <v>0</v>
      </c>
      <c r="H31" s="158">
        <f t="shared" si="28"/>
        <v>0</v>
      </c>
      <c r="I31" s="158">
        <f t="shared" si="28"/>
        <v>0</v>
      </c>
      <c r="J31" s="158">
        <f t="shared" si="28"/>
        <v>0</v>
      </c>
      <c r="K31" s="158">
        <f t="shared" si="28"/>
        <v>0</v>
      </c>
      <c r="L31" s="158">
        <f t="shared" si="28"/>
        <v>0</v>
      </c>
      <c r="M31" s="158">
        <f t="shared" si="28"/>
        <v>0</v>
      </c>
      <c r="N31" s="158">
        <f t="shared" si="28"/>
        <v>0</v>
      </c>
      <c r="O31" s="158">
        <f t="shared" si="28"/>
        <v>0</v>
      </c>
      <c r="P31" s="158">
        <f t="shared" si="28"/>
        <v>0</v>
      </c>
      <c r="Q31" s="158">
        <f t="shared" si="28"/>
        <v>0</v>
      </c>
      <c r="R31" s="158">
        <f t="shared" si="28"/>
        <v>0</v>
      </c>
      <c r="S31" s="158">
        <f t="shared" si="28"/>
        <v>0</v>
      </c>
      <c r="T31" s="158">
        <f t="shared" si="28"/>
        <v>0</v>
      </c>
      <c r="U31" s="158">
        <f t="shared" si="28"/>
        <v>0</v>
      </c>
      <c r="V31" s="158">
        <f t="shared" si="28"/>
        <v>0</v>
      </c>
      <c r="W31" s="158">
        <f t="shared" si="28"/>
        <v>0</v>
      </c>
      <c r="X31" s="158">
        <f t="shared" si="28"/>
        <v>0</v>
      </c>
      <c r="Y31" s="158">
        <f t="shared" si="28"/>
        <v>0</v>
      </c>
      <c r="Z31" s="158">
        <f t="shared" si="28"/>
        <v>0</v>
      </c>
      <c r="AA31" s="158">
        <f t="shared" si="28"/>
        <v>0</v>
      </c>
      <c r="AB31" s="158">
        <f t="shared" si="28"/>
        <v>0</v>
      </c>
      <c r="AC31" s="158">
        <f t="shared" si="28"/>
        <v>0</v>
      </c>
      <c r="AD31" s="158">
        <f t="shared" si="28"/>
        <v>0</v>
      </c>
      <c r="AE31" s="158">
        <f t="shared" si="28"/>
        <v>0</v>
      </c>
      <c r="AF31" s="158">
        <f t="shared" si="28"/>
        <v>0</v>
      </c>
      <c r="AG31" s="158">
        <f t="shared" si="28"/>
        <v>0</v>
      </c>
      <c r="AH31" s="158">
        <f t="shared" si="28"/>
        <v>0</v>
      </c>
      <c r="AI31" s="158">
        <f t="shared" si="28"/>
        <v>0</v>
      </c>
      <c r="AJ31" s="158">
        <f t="shared" si="28"/>
        <v>0</v>
      </c>
      <c r="AK31" s="158">
        <f t="shared" si="28"/>
        <v>0</v>
      </c>
      <c r="AL31" s="158">
        <f t="shared" si="28"/>
        <v>0</v>
      </c>
      <c r="AM31" s="158">
        <f t="shared" si="28"/>
        <v>0</v>
      </c>
      <c r="AN31" s="158">
        <f t="shared" si="28"/>
        <v>0</v>
      </c>
      <c r="AO31" s="158">
        <f t="shared" si="28"/>
        <v>0</v>
      </c>
      <c r="AP31" s="158">
        <f t="shared" si="28"/>
        <v>0</v>
      </c>
      <c r="AQ31" s="158">
        <f t="shared" si="28"/>
        <v>0</v>
      </c>
      <c r="AR31" s="158">
        <f t="shared" si="28"/>
        <v>0</v>
      </c>
      <c r="AS31" s="158">
        <f t="shared" si="28"/>
        <v>0</v>
      </c>
      <c r="AT31" s="158">
        <f t="shared" si="28"/>
        <v>0</v>
      </c>
      <c r="AU31" s="158">
        <f t="shared" si="28"/>
        <v>0</v>
      </c>
      <c r="AV31" s="158">
        <f t="shared" si="28"/>
        <v>0</v>
      </c>
      <c r="AW31" s="158">
        <f t="shared" si="28"/>
        <v>0</v>
      </c>
      <c r="AX31" s="158">
        <f t="shared" si="28"/>
        <v>0</v>
      </c>
      <c r="AY31" s="158">
        <f t="shared" si="28"/>
        <v>0</v>
      </c>
      <c r="AZ31" s="158">
        <f t="shared" si="28"/>
        <v>0</v>
      </c>
      <c r="BA31" s="158">
        <f t="shared" si="28"/>
        <v>0</v>
      </c>
      <c r="BB31" s="158">
        <f t="shared" si="28"/>
        <v>0</v>
      </c>
      <c r="BC31" s="158">
        <f t="shared" si="28"/>
        <v>0</v>
      </c>
      <c r="BD31" s="158">
        <f t="shared" si="28"/>
        <v>0</v>
      </c>
      <c r="BE31" s="158">
        <f t="shared" si="28"/>
        <v>0</v>
      </c>
      <c r="BF31" s="158">
        <f t="shared" si="28"/>
        <v>0</v>
      </c>
      <c r="BG31" s="158">
        <f t="shared" si="28"/>
        <v>0</v>
      </c>
      <c r="BH31" s="158">
        <f t="shared" si="28"/>
        <v>0</v>
      </c>
      <c r="BI31" s="158">
        <f t="shared" si="28"/>
        <v>0</v>
      </c>
      <c r="BJ31" s="158">
        <f t="shared" si="28"/>
        <v>0</v>
      </c>
      <c r="BK31" s="158">
        <f t="shared" si="28"/>
        <v>0</v>
      </c>
      <c r="BL31" s="158">
        <f t="shared" si="28"/>
        <v>0</v>
      </c>
      <c r="BM31" s="158">
        <f t="shared" si="28"/>
        <v>0</v>
      </c>
      <c r="BN31" s="158">
        <f t="shared" si="28"/>
        <v>0</v>
      </c>
      <c r="BO31" s="158">
        <f t="shared" si="28"/>
        <v>0</v>
      </c>
      <c r="BP31" s="158">
        <f t="shared" ref="BP31:CU31" si="29">IF(BP29&lt;BP30,BP29,BP30)</f>
        <v>0</v>
      </c>
      <c r="BQ31" s="158">
        <f t="shared" si="29"/>
        <v>0</v>
      </c>
      <c r="BR31" s="158">
        <f t="shared" si="29"/>
        <v>0</v>
      </c>
      <c r="BS31" s="158">
        <f t="shared" si="29"/>
        <v>0</v>
      </c>
      <c r="BT31" s="158">
        <f t="shared" si="29"/>
        <v>0</v>
      </c>
      <c r="BU31" s="158">
        <f t="shared" si="29"/>
        <v>0</v>
      </c>
      <c r="BV31" s="158">
        <f t="shared" si="29"/>
        <v>0</v>
      </c>
      <c r="BW31" s="158">
        <f t="shared" si="29"/>
        <v>0</v>
      </c>
      <c r="BX31" s="158">
        <f t="shared" si="29"/>
        <v>0</v>
      </c>
      <c r="BY31" s="158">
        <f t="shared" si="29"/>
        <v>0</v>
      </c>
      <c r="BZ31" s="158">
        <f t="shared" si="29"/>
        <v>0</v>
      </c>
      <c r="CA31" s="158">
        <f t="shared" si="29"/>
        <v>0</v>
      </c>
      <c r="CB31" s="158">
        <f t="shared" si="29"/>
        <v>0</v>
      </c>
      <c r="CC31" s="158">
        <f t="shared" si="29"/>
        <v>0</v>
      </c>
      <c r="CD31" s="158">
        <f t="shared" si="29"/>
        <v>0</v>
      </c>
      <c r="CE31" s="158">
        <f t="shared" si="29"/>
        <v>0</v>
      </c>
      <c r="CF31" s="158">
        <f t="shared" si="29"/>
        <v>0</v>
      </c>
      <c r="CG31" s="158">
        <f t="shared" si="29"/>
        <v>0</v>
      </c>
      <c r="CH31" s="158">
        <f t="shared" si="29"/>
        <v>0</v>
      </c>
      <c r="CI31" s="158">
        <f t="shared" si="29"/>
        <v>0</v>
      </c>
      <c r="CJ31" s="158">
        <f t="shared" si="29"/>
        <v>0</v>
      </c>
      <c r="CK31" s="158">
        <f t="shared" si="29"/>
        <v>0</v>
      </c>
      <c r="CL31" s="158">
        <f t="shared" si="29"/>
        <v>0</v>
      </c>
      <c r="CM31" s="158">
        <f t="shared" si="29"/>
        <v>0</v>
      </c>
      <c r="CN31" s="158">
        <f t="shared" si="29"/>
        <v>0</v>
      </c>
      <c r="CO31" s="158">
        <f t="shared" si="29"/>
        <v>0</v>
      </c>
      <c r="CP31" s="158">
        <f t="shared" si="29"/>
        <v>0</v>
      </c>
      <c r="CQ31" s="158">
        <f t="shared" si="29"/>
        <v>0</v>
      </c>
      <c r="CR31" s="158">
        <f t="shared" si="29"/>
        <v>0</v>
      </c>
      <c r="CS31" s="158">
        <f t="shared" si="29"/>
        <v>0</v>
      </c>
      <c r="CT31" s="158">
        <f t="shared" si="29"/>
        <v>0</v>
      </c>
      <c r="CU31" s="158">
        <f t="shared" si="29"/>
        <v>0</v>
      </c>
      <c r="CV31" s="31"/>
    </row>
    <row r="32" spans="1:100" x14ac:dyDescent="0.35">
      <c r="A32" s="38"/>
      <c r="B32" s="157" t="s">
        <v>37</v>
      </c>
      <c r="C32" s="158">
        <f>C29-C31+C28</f>
        <v>0</v>
      </c>
      <c r="D32" s="158">
        <f t="shared" ref="D32:BO32" si="30">D29-D31</f>
        <v>0</v>
      </c>
      <c r="E32" s="158">
        <f t="shared" si="30"/>
        <v>0</v>
      </c>
      <c r="F32" s="158">
        <f t="shared" si="30"/>
        <v>0</v>
      </c>
      <c r="G32" s="158">
        <f t="shared" si="30"/>
        <v>0</v>
      </c>
      <c r="H32" s="158">
        <f t="shared" si="30"/>
        <v>0</v>
      </c>
      <c r="I32" s="158">
        <f t="shared" si="30"/>
        <v>0</v>
      </c>
      <c r="J32" s="158">
        <f t="shared" si="30"/>
        <v>0</v>
      </c>
      <c r="K32" s="158">
        <f t="shared" si="30"/>
        <v>0</v>
      </c>
      <c r="L32" s="158">
        <f t="shared" si="30"/>
        <v>0</v>
      </c>
      <c r="M32" s="158">
        <f t="shared" si="30"/>
        <v>0</v>
      </c>
      <c r="N32" s="158">
        <f t="shared" si="30"/>
        <v>0</v>
      </c>
      <c r="O32" s="158">
        <f t="shared" si="30"/>
        <v>0</v>
      </c>
      <c r="P32" s="158">
        <f t="shared" si="30"/>
        <v>0</v>
      </c>
      <c r="Q32" s="158">
        <f t="shared" si="30"/>
        <v>0</v>
      </c>
      <c r="R32" s="158">
        <f t="shared" si="30"/>
        <v>0</v>
      </c>
      <c r="S32" s="158">
        <f t="shared" si="30"/>
        <v>0</v>
      </c>
      <c r="T32" s="158">
        <f t="shared" si="30"/>
        <v>0</v>
      </c>
      <c r="U32" s="158">
        <f t="shared" si="30"/>
        <v>0</v>
      </c>
      <c r="V32" s="158">
        <f t="shared" si="30"/>
        <v>0</v>
      </c>
      <c r="W32" s="158">
        <f t="shared" si="30"/>
        <v>0</v>
      </c>
      <c r="X32" s="158">
        <f t="shared" si="30"/>
        <v>0</v>
      </c>
      <c r="Y32" s="158">
        <f t="shared" si="30"/>
        <v>0</v>
      </c>
      <c r="Z32" s="158">
        <f t="shared" si="30"/>
        <v>0</v>
      </c>
      <c r="AA32" s="158">
        <f t="shared" si="30"/>
        <v>0</v>
      </c>
      <c r="AB32" s="158">
        <f t="shared" si="30"/>
        <v>0</v>
      </c>
      <c r="AC32" s="158">
        <f t="shared" si="30"/>
        <v>0</v>
      </c>
      <c r="AD32" s="158">
        <f t="shared" si="30"/>
        <v>0</v>
      </c>
      <c r="AE32" s="158">
        <f t="shared" si="30"/>
        <v>0</v>
      </c>
      <c r="AF32" s="158">
        <f t="shared" si="30"/>
        <v>0</v>
      </c>
      <c r="AG32" s="158">
        <f t="shared" si="30"/>
        <v>0</v>
      </c>
      <c r="AH32" s="158">
        <f t="shared" si="30"/>
        <v>0</v>
      </c>
      <c r="AI32" s="158">
        <f t="shared" si="30"/>
        <v>0</v>
      </c>
      <c r="AJ32" s="158">
        <f t="shared" si="30"/>
        <v>0</v>
      </c>
      <c r="AK32" s="158">
        <f t="shared" si="30"/>
        <v>0</v>
      </c>
      <c r="AL32" s="158">
        <f t="shared" si="30"/>
        <v>0</v>
      </c>
      <c r="AM32" s="158">
        <f t="shared" si="30"/>
        <v>0</v>
      </c>
      <c r="AN32" s="158">
        <f t="shared" si="30"/>
        <v>0</v>
      </c>
      <c r="AO32" s="158">
        <f t="shared" si="30"/>
        <v>0</v>
      </c>
      <c r="AP32" s="158">
        <f t="shared" si="30"/>
        <v>0</v>
      </c>
      <c r="AQ32" s="158">
        <f t="shared" si="30"/>
        <v>0</v>
      </c>
      <c r="AR32" s="158">
        <f t="shared" si="30"/>
        <v>0</v>
      </c>
      <c r="AS32" s="158">
        <f t="shared" si="30"/>
        <v>0</v>
      </c>
      <c r="AT32" s="158">
        <f t="shared" si="30"/>
        <v>0</v>
      </c>
      <c r="AU32" s="158">
        <f t="shared" si="30"/>
        <v>0</v>
      </c>
      <c r="AV32" s="158">
        <f t="shared" si="30"/>
        <v>0</v>
      </c>
      <c r="AW32" s="158">
        <f t="shared" si="30"/>
        <v>0</v>
      </c>
      <c r="AX32" s="158">
        <f t="shared" si="30"/>
        <v>0</v>
      </c>
      <c r="AY32" s="158">
        <f t="shared" si="30"/>
        <v>0</v>
      </c>
      <c r="AZ32" s="158">
        <f t="shared" si="30"/>
        <v>0</v>
      </c>
      <c r="BA32" s="158">
        <f t="shared" si="30"/>
        <v>0</v>
      </c>
      <c r="BB32" s="158">
        <f t="shared" si="30"/>
        <v>0</v>
      </c>
      <c r="BC32" s="158">
        <f t="shared" si="30"/>
        <v>0</v>
      </c>
      <c r="BD32" s="158">
        <f t="shared" si="30"/>
        <v>0</v>
      </c>
      <c r="BE32" s="158">
        <f t="shared" si="30"/>
        <v>0</v>
      </c>
      <c r="BF32" s="158">
        <f t="shared" si="30"/>
        <v>0</v>
      </c>
      <c r="BG32" s="158">
        <f t="shared" si="30"/>
        <v>0</v>
      </c>
      <c r="BH32" s="158">
        <f t="shared" si="30"/>
        <v>0</v>
      </c>
      <c r="BI32" s="158">
        <f t="shared" si="30"/>
        <v>0</v>
      </c>
      <c r="BJ32" s="158">
        <f t="shared" si="30"/>
        <v>0</v>
      </c>
      <c r="BK32" s="158">
        <f t="shared" si="30"/>
        <v>0</v>
      </c>
      <c r="BL32" s="158">
        <f t="shared" si="30"/>
        <v>0</v>
      </c>
      <c r="BM32" s="158">
        <f t="shared" si="30"/>
        <v>0</v>
      </c>
      <c r="BN32" s="158">
        <f t="shared" si="30"/>
        <v>0</v>
      </c>
      <c r="BO32" s="158">
        <f t="shared" si="30"/>
        <v>0</v>
      </c>
      <c r="BP32" s="158">
        <f t="shared" ref="BP32:CU32" si="31">BP29-BP31</f>
        <v>0</v>
      </c>
      <c r="BQ32" s="158">
        <f t="shared" si="31"/>
        <v>0</v>
      </c>
      <c r="BR32" s="158">
        <f t="shared" si="31"/>
        <v>0</v>
      </c>
      <c r="BS32" s="158">
        <f t="shared" si="31"/>
        <v>0</v>
      </c>
      <c r="BT32" s="158">
        <f t="shared" si="31"/>
        <v>0</v>
      </c>
      <c r="BU32" s="158">
        <f t="shared" si="31"/>
        <v>0</v>
      </c>
      <c r="BV32" s="158">
        <f t="shared" si="31"/>
        <v>0</v>
      </c>
      <c r="BW32" s="158">
        <f t="shared" si="31"/>
        <v>0</v>
      </c>
      <c r="BX32" s="158">
        <f t="shared" si="31"/>
        <v>0</v>
      </c>
      <c r="BY32" s="158">
        <f t="shared" si="31"/>
        <v>0</v>
      </c>
      <c r="BZ32" s="158">
        <f t="shared" si="31"/>
        <v>0</v>
      </c>
      <c r="CA32" s="158">
        <f t="shared" si="31"/>
        <v>0</v>
      </c>
      <c r="CB32" s="158">
        <f t="shared" si="31"/>
        <v>0</v>
      </c>
      <c r="CC32" s="158">
        <f t="shared" si="31"/>
        <v>0</v>
      </c>
      <c r="CD32" s="158">
        <f t="shared" si="31"/>
        <v>0</v>
      </c>
      <c r="CE32" s="158">
        <f t="shared" si="31"/>
        <v>0</v>
      </c>
      <c r="CF32" s="158">
        <f t="shared" si="31"/>
        <v>0</v>
      </c>
      <c r="CG32" s="158">
        <f t="shared" si="31"/>
        <v>0</v>
      </c>
      <c r="CH32" s="158">
        <f t="shared" si="31"/>
        <v>0</v>
      </c>
      <c r="CI32" s="158">
        <f t="shared" si="31"/>
        <v>0</v>
      </c>
      <c r="CJ32" s="158">
        <f t="shared" si="31"/>
        <v>0</v>
      </c>
      <c r="CK32" s="158">
        <f t="shared" si="31"/>
        <v>0</v>
      </c>
      <c r="CL32" s="158">
        <f t="shared" si="31"/>
        <v>0</v>
      </c>
      <c r="CM32" s="158">
        <f t="shared" si="31"/>
        <v>0</v>
      </c>
      <c r="CN32" s="158">
        <f t="shared" si="31"/>
        <v>0</v>
      </c>
      <c r="CO32" s="158">
        <f t="shared" si="31"/>
        <v>0</v>
      </c>
      <c r="CP32" s="158">
        <f t="shared" si="31"/>
        <v>0</v>
      </c>
      <c r="CQ32" s="158">
        <f t="shared" si="31"/>
        <v>0</v>
      </c>
      <c r="CR32" s="158">
        <f t="shared" si="31"/>
        <v>0</v>
      </c>
      <c r="CS32" s="158">
        <f t="shared" si="31"/>
        <v>0</v>
      </c>
      <c r="CT32" s="158">
        <f t="shared" si="31"/>
        <v>0</v>
      </c>
      <c r="CU32" s="158">
        <f t="shared" si="31"/>
        <v>0</v>
      </c>
      <c r="CV32" s="31"/>
    </row>
    <row r="33" spans="1:100" x14ac:dyDescent="0.35">
      <c r="A33" s="38"/>
      <c r="B33" s="157"/>
      <c r="C33" s="156" t="str">
        <f>IF(C32=0,"PAID OFF","")</f>
        <v>PAID OFF</v>
      </c>
      <c r="D33" s="156" t="str">
        <f t="shared" ref="D33:BO33" si="32">IF(D32=0,"PAID OFF","")</f>
        <v>PAID OFF</v>
      </c>
      <c r="E33" s="156" t="str">
        <f t="shared" si="32"/>
        <v>PAID OFF</v>
      </c>
      <c r="F33" s="156" t="str">
        <f t="shared" si="32"/>
        <v>PAID OFF</v>
      </c>
      <c r="G33" s="156" t="str">
        <f t="shared" si="32"/>
        <v>PAID OFF</v>
      </c>
      <c r="H33" s="156" t="str">
        <f t="shared" si="32"/>
        <v>PAID OFF</v>
      </c>
      <c r="I33" s="156" t="str">
        <f t="shared" si="32"/>
        <v>PAID OFF</v>
      </c>
      <c r="J33" s="156" t="str">
        <f t="shared" si="32"/>
        <v>PAID OFF</v>
      </c>
      <c r="K33" s="156" t="str">
        <f t="shared" si="32"/>
        <v>PAID OFF</v>
      </c>
      <c r="L33" s="156" t="str">
        <f t="shared" si="32"/>
        <v>PAID OFF</v>
      </c>
      <c r="M33" s="156" t="str">
        <f t="shared" si="32"/>
        <v>PAID OFF</v>
      </c>
      <c r="N33" s="156" t="str">
        <f t="shared" si="32"/>
        <v>PAID OFF</v>
      </c>
      <c r="O33" s="156" t="str">
        <f t="shared" si="32"/>
        <v>PAID OFF</v>
      </c>
      <c r="P33" s="156" t="str">
        <f t="shared" si="32"/>
        <v>PAID OFF</v>
      </c>
      <c r="Q33" s="156" t="str">
        <f t="shared" si="32"/>
        <v>PAID OFF</v>
      </c>
      <c r="R33" s="156" t="str">
        <f t="shared" si="32"/>
        <v>PAID OFF</v>
      </c>
      <c r="S33" s="156" t="str">
        <f t="shared" si="32"/>
        <v>PAID OFF</v>
      </c>
      <c r="T33" s="156" t="str">
        <f t="shared" si="32"/>
        <v>PAID OFF</v>
      </c>
      <c r="U33" s="156" t="str">
        <f t="shared" si="32"/>
        <v>PAID OFF</v>
      </c>
      <c r="V33" s="156" t="str">
        <f t="shared" si="32"/>
        <v>PAID OFF</v>
      </c>
      <c r="W33" s="156" t="str">
        <f t="shared" si="32"/>
        <v>PAID OFF</v>
      </c>
      <c r="X33" s="156" t="str">
        <f t="shared" si="32"/>
        <v>PAID OFF</v>
      </c>
      <c r="Y33" s="156" t="str">
        <f t="shared" si="32"/>
        <v>PAID OFF</v>
      </c>
      <c r="Z33" s="156" t="str">
        <f t="shared" si="32"/>
        <v>PAID OFF</v>
      </c>
      <c r="AA33" s="156" t="str">
        <f t="shared" si="32"/>
        <v>PAID OFF</v>
      </c>
      <c r="AB33" s="156" t="str">
        <f t="shared" si="32"/>
        <v>PAID OFF</v>
      </c>
      <c r="AC33" s="156" t="str">
        <f t="shared" si="32"/>
        <v>PAID OFF</v>
      </c>
      <c r="AD33" s="156" t="str">
        <f t="shared" si="32"/>
        <v>PAID OFF</v>
      </c>
      <c r="AE33" s="156" t="str">
        <f t="shared" si="32"/>
        <v>PAID OFF</v>
      </c>
      <c r="AF33" s="156" t="str">
        <f t="shared" si="32"/>
        <v>PAID OFF</v>
      </c>
      <c r="AG33" s="156" t="str">
        <f t="shared" si="32"/>
        <v>PAID OFF</v>
      </c>
      <c r="AH33" s="156" t="str">
        <f t="shared" si="32"/>
        <v>PAID OFF</v>
      </c>
      <c r="AI33" s="156" t="str">
        <f t="shared" si="32"/>
        <v>PAID OFF</v>
      </c>
      <c r="AJ33" s="156" t="str">
        <f t="shared" si="32"/>
        <v>PAID OFF</v>
      </c>
      <c r="AK33" s="156" t="str">
        <f t="shared" si="32"/>
        <v>PAID OFF</v>
      </c>
      <c r="AL33" s="156" t="str">
        <f t="shared" si="32"/>
        <v>PAID OFF</v>
      </c>
      <c r="AM33" s="156" t="str">
        <f t="shared" si="32"/>
        <v>PAID OFF</v>
      </c>
      <c r="AN33" s="156" t="str">
        <f t="shared" si="32"/>
        <v>PAID OFF</v>
      </c>
      <c r="AO33" s="156" t="str">
        <f t="shared" si="32"/>
        <v>PAID OFF</v>
      </c>
      <c r="AP33" s="156" t="str">
        <f t="shared" si="32"/>
        <v>PAID OFF</v>
      </c>
      <c r="AQ33" s="156" t="str">
        <f t="shared" si="32"/>
        <v>PAID OFF</v>
      </c>
      <c r="AR33" s="156" t="str">
        <f t="shared" si="32"/>
        <v>PAID OFF</v>
      </c>
      <c r="AS33" s="156" t="str">
        <f t="shared" si="32"/>
        <v>PAID OFF</v>
      </c>
      <c r="AT33" s="156" t="str">
        <f t="shared" si="32"/>
        <v>PAID OFF</v>
      </c>
      <c r="AU33" s="156" t="str">
        <f t="shared" si="32"/>
        <v>PAID OFF</v>
      </c>
      <c r="AV33" s="156" t="str">
        <f t="shared" si="32"/>
        <v>PAID OFF</v>
      </c>
      <c r="AW33" s="156" t="str">
        <f t="shared" si="32"/>
        <v>PAID OFF</v>
      </c>
      <c r="AX33" s="156" t="str">
        <f t="shared" si="32"/>
        <v>PAID OFF</v>
      </c>
      <c r="AY33" s="156" t="str">
        <f t="shared" si="32"/>
        <v>PAID OFF</v>
      </c>
      <c r="AZ33" s="156" t="str">
        <f t="shared" si="32"/>
        <v>PAID OFF</v>
      </c>
      <c r="BA33" s="156" t="str">
        <f t="shared" si="32"/>
        <v>PAID OFF</v>
      </c>
      <c r="BB33" s="156" t="str">
        <f t="shared" si="32"/>
        <v>PAID OFF</v>
      </c>
      <c r="BC33" s="156" t="str">
        <f t="shared" si="32"/>
        <v>PAID OFF</v>
      </c>
      <c r="BD33" s="156" t="str">
        <f t="shared" si="32"/>
        <v>PAID OFF</v>
      </c>
      <c r="BE33" s="156" t="str">
        <f t="shared" si="32"/>
        <v>PAID OFF</v>
      </c>
      <c r="BF33" s="156" t="str">
        <f t="shared" si="32"/>
        <v>PAID OFF</v>
      </c>
      <c r="BG33" s="156" t="str">
        <f t="shared" si="32"/>
        <v>PAID OFF</v>
      </c>
      <c r="BH33" s="156" t="str">
        <f t="shared" si="32"/>
        <v>PAID OFF</v>
      </c>
      <c r="BI33" s="156" t="str">
        <f t="shared" si="32"/>
        <v>PAID OFF</v>
      </c>
      <c r="BJ33" s="156" t="str">
        <f t="shared" si="32"/>
        <v>PAID OFF</v>
      </c>
      <c r="BK33" s="156" t="str">
        <f t="shared" si="32"/>
        <v>PAID OFF</v>
      </c>
      <c r="BL33" s="156" t="str">
        <f t="shared" si="32"/>
        <v>PAID OFF</v>
      </c>
      <c r="BM33" s="156" t="str">
        <f t="shared" si="32"/>
        <v>PAID OFF</v>
      </c>
      <c r="BN33" s="156" t="str">
        <f t="shared" si="32"/>
        <v>PAID OFF</v>
      </c>
      <c r="BO33" s="156" t="str">
        <f t="shared" si="32"/>
        <v>PAID OFF</v>
      </c>
      <c r="BP33" s="156" t="str">
        <f t="shared" ref="BP33:CU33" si="33">IF(BP32=0,"PAID OFF","")</f>
        <v>PAID OFF</v>
      </c>
      <c r="BQ33" s="156" t="str">
        <f t="shared" si="33"/>
        <v>PAID OFF</v>
      </c>
      <c r="BR33" s="156" t="str">
        <f t="shared" si="33"/>
        <v>PAID OFF</v>
      </c>
      <c r="BS33" s="156" t="str">
        <f t="shared" si="33"/>
        <v>PAID OFF</v>
      </c>
      <c r="BT33" s="156" t="str">
        <f t="shared" si="33"/>
        <v>PAID OFF</v>
      </c>
      <c r="BU33" s="156" t="str">
        <f t="shared" si="33"/>
        <v>PAID OFF</v>
      </c>
      <c r="BV33" s="156" t="str">
        <f t="shared" si="33"/>
        <v>PAID OFF</v>
      </c>
      <c r="BW33" s="156" t="str">
        <f t="shared" si="33"/>
        <v>PAID OFF</v>
      </c>
      <c r="BX33" s="156" t="str">
        <f t="shared" si="33"/>
        <v>PAID OFF</v>
      </c>
      <c r="BY33" s="156" t="str">
        <f t="shared" si="33"/>
        <v>PAID OFF</v>
      </c>
      <c r="BZ33" s="156" t="str">
        <f t="shared" si="33"/>
        <v>PAID OFF</v>
      </c>
      <c r="CA33" s="156" t="str">
        <f t="shared" si="33"/>
        <v>PAID OFF</v>
      </c>
      <c r="CB33" s="156" t="str">
        <f t="shared" si="33"/>
        <v>PAID OFF</v>
      </c>
      <c r="CC33" s="156" t="str">
        <f t="shared" si="33"/>
        <v>PAID OFF</v>
      </c>
      <c r="CD33" s="156" t="str">
        <f t="shared" si="33"/>
        <v>PAID OFF</v>
      </c>
      <c r="CE33" s="156" t="str">
        <f t="shared" si="33"/>
        <v>PAID OFF</v>
      </c>
      <c r="CF33" s="156" t="str">
        <f t="shared" si="33"/>
        <v>PAID OFF</v>
      </c>
      <c r="CG33" s="156" t="str">
        <f t="shared" si="33"/>
        <v>PAID OFF</v>
      </c>
      <c r="CH33" s="156" t="str">
        <f t="shared" si="33"/>
        <v>PAID OFF</v>
      </c>
      <c r="CI33" s="156" t="str">
        <f t="shared" si="33"/>
        <v>PAID OFF</v>
      </c>
      <c r="CJ33" s="156" t="str">
        <f t="shared" si="33"/>
        <v>PAID OFF</v>
      </c>
      <c r="CK33" s="156" t="str">
        <f t="shared" si="33"/>
        <v>PAID OFF</v>
      </c>
      <c r="CL33" s="156" t="str">
        <f t="shared" si="33"/>
        <v>PAID OFF</v>
      </c>
      <c r="CM33" s="156" t="str">
        <f t="shared" si="33"/>
        <v>PAID OFF</v>
      </c>
      <c r="CN33" s="156" t="str">
        <f t="shared" si="33"/>
        <v>PAID OFF</v>
      </c>
      <c r="CO33" s="156" t="str">
        <f t="shared" si="33"/>
        <v>PAID OFF</v>
      </c>
      <c r="CP33" s="156" t="str">
        <f t="shared" si="33"/>
        <v>PAID OFF</v>
      </c>
      <c r="CQ33" s="156" t="str">
        <f t="shared" si="33"/>
        <v>PAID OFF</v>
      </c>
      <c r="CR33" s="156" t="str">
        <f t="shared" si="33"/>
        <v>PAID OFF</v>
      </c>
      <c r="CS33" s="156" t="str">
        <f t="shared" si="33"/>
        <v>PAID OFF</v>
      </c>
      <c r="CT33" s="156" t="str">
        <f t="shared" si="33"/>
        <v>PAID OFF</v>
      </c>
      <c r="CU33" s="156" t="str">
        <f t="shared" si="33"/>
        <v>PAID OFF</v>
      </c>
      <c r="CV33" s="31"/>
    </row>
    <row r="34" spans="1:100" x14ac:dyDescent="0.35">
      <c r="A34" s="38"/>
      <c r="B34" s="157" t="s">
        <v>38</v>
      </c>
      <c r="C34" s="157">
        <f>IF(C33="PAID OFF",1,1)</f>
        <v>1</v>
      </c>
      <c r="D34" s="157" t="str">
        <f>IF(D33="PAID OFF","",C34+1)</f>
        <v/>
      </c>
      <c r="E34" s="157" t="str">
        <f>IF(E33="PAID OFF","",D34+1)</f>
        <v/>
      </c>
      <c r="F34" s="157" t="str">
        <f t="shared" ref="F34:BQ34" si="34">IF(F33="PAID OFF","",E34+1)</f>
        <v/>
      </c>
      <c r="G34" s="157" t="str">
        <f t="shared" si="34"/>
        <v/>
      </c>
      <c r="H34" s="157" t="str">
        <f t="shared" si="34"/>
        <v/>
      </c>
      <c r="I34" s="157" t="str">
        <f t="shared" si="34"/>
        <v/>
      </c>
      <c r="J34" s="157" t="str">
        <f t="shared" si="34"/>
        <v/>
      </c>
      <c r="K34" s="157" t="str">
        <f t="shared" si="34"/>
        <v/>
      </c>
      <c r="L34" s="157" t="str">
        <f t="shared" si="34"/>
        <v/>
      </c>
      <c r="M34" s="157" t="str">
        <f t="shared" si="34"/>
        <v/>
      </c>
      <c r="N34" s="157" t="str">
        <f t="shared" si="34"/>
        <v/>
      </c>
      <c r="O34" s="157" t="str">
        <f t="shared" si="34"/>
        <v/>
      </c>
      <c r="P34" s="157" t="str">
        <f t="shared" si="34"/>
        <v/>
      </c>
      <c r="Q34" s="157" t="str">
        <f t="shared" si="34"/>
        <v/>
      </c>
      <c r="R34" s="157" t="str">
        <f t="shared" si="34"/>
        <v/>
      </c>
      <c r="S34" s="157" t="str">
        <f t="shared" si="34"/>
        <v/>
      </c>
      <c r="T34" s="157" t="str">
        <f t="shared" si="34"/>
        <v/>
      </c>
      <c r="U34" s="157" t="str">
        <f t="shared" si="34"/>
        <v/>
      </c>
      <c r="V34" s="157" t="str">
        <f t="shared" si="34"/>
        <v/>
      </c>
      <c r="W34" s="157" t="str">
        <f t="shared" si="34"/>
        <v/>
      </c>
      <c r="X34" s="157" t="str">
        <f t="shared" si="34"/>
        <v/>
      </c>
      <c r="Y34" s="157" t="str">
        <f t="shared" si="34"/>
        <v/>
      </c>
      <c r="Z34" s="157" t="str">
        <f t="shared" si="34"/>
        <v/>
      </c>
      <c r="AA34" s="157" t="str">
        <f t="shared" si="34"/>
        <v/>
      </c>
      <c r="AB34" s="157" t="str">
        <f t="shared" si="34"/>
        <v/>
      </c>
      <c r="AC34" s="157" t="str">
        <f t="shared" si="34"/>
        <v/>
      </c>
      <c r="AD34" s="157" t="str">
        <f t="shared" si="34"/>
        <v/>
      </c>
      <c r="AE34" s="157" t="str">
        <f t="shared" si="34"/>
        <v/>
      </c>
      <c r="AF34" s="157" t="str">
        <f t="shared" si="34"/>
        <v/>
      </c>
      <c r="AG34" s="157" t="str">
        <f t="shared" si="34"/>
        <v/>
      </c>
      <c r="AH34" s="157" t="str">
        <f t="shared" si="34"/>
        <v/>
      </c>
      <c r="AI34" s="157" t="str">
        <f t="shared" si="34"/>
        <v/>
      </c>
      <c r="AJ34" s="157" t="str">
        <f t="shared" si="34"/>
        <v/>
      </c>
      <c r="AK34" s="157" t="str">
        <f t="shared" si="34"/>
        <v/>
      </c>
      <c r="AL34" s="157" t="str">
        <f t="shared" si="34"/>
        <v/>
      </c>
      <c r="AM34" s="157" t="str">
        <f t="shared" si="34"/>
        <v/>
      </c>
      <c r="AN34" s="157" t="str">
        <f t="shared" si="34"/>
        <v/>
      </c>
      <c r="AO34" s="157" t="str">
        <f t="shared" si="34"/>
        <v/>
      </c>
      <c r="AP34" s="157" t="str">
        <f t="shared" si="34"/>
        <v/>
      </c>
      <c r="AQ34" s="157" t="str">
        <f t="shared" si="34"/>
        <v/>
      </c>
      <c r="AR34" s="157" t="str">
        <f t="shared" si="34"/>
        <v/>
      </c>
      <c r="AS34" s="157" t="str">
        <f t="shared" si="34"/>
        <v/>
      </c>
      <c r="AT34" s="157" t="str">
        <f t="shared" si="34"/>
        <v/>
      </c>
      <c r="AU34" s="157" t="str">
        <f t="shared" si="34"/>
        <v/>
      </c>
      <c r="AV34" s="157" t="str">
        <f t="shared" si="34"/>
        <v/>
      </c>
      <c r="AW34" s="157" t="str">
        <f t="shared" si="34"/>
        <v/>
      </c>
      <c r="AX34" s="157" t="str">
        <f t="shared" si="34"/>
        <v/>
      </c>
      <c r="AY34" s="157" t="str">
        <f t="shared" si="34"/>
        <v/>
      </c>
      <c r="AZ34" s="157" t="str">
        <f t="shared" si="34"/>
        <v/>
      </c>
      <c r="BA34" s="157" t="str">
        <f t="shared" si="34"/>
        <v/>
      </c>
      <c r="BB34" s="157" t="str">
        <f t="shared" si="34"/>
        <v/>
      </c>
      <c r="BC34" s="157" t="str">
        <f t="shared" si="34"/>
        <v/>
      </c>
      <c r="BD34" s="157" t="str">
        <f t="shared" si="34"/>
        <v/>
      </c>
      <c r="BE34" s="157" t="str">
        <f t="shared" si="34"/>
        <v/>
      </c>
      <c r="BF34" s="157" t="str">
        <f t="shared" si="34"/>
        <v/>
      </c>
      <c r="BG34" s="157" t="str">
        <f t="shared" si="34"/>
        <v/>
      </c>
      <c r="BH34" s="157" t="str">
        <f t="shared" si="34"/>
        <v/>
      </c>
      <c r="BI34" s="157" t="str">
        <f t="shared" si="34"/>
        <v/>
      </c>
      <c r="BJ34" s="157" t="str">
        <f t="shared" si="34"/>
        <v/>
      </c>
      <c r="BK34" s="157" t="str">
        <f t="shared" si="34"/>
        <v/>
      </c>
      <c r="BL34" s="157" t="str">
        <f t="shared" si="34"/>
        <v/>
      </c>
      <c r="BM34" s="157" t="str">
        <f t="shared" si="34"/>
        <v/>
      </c>
      <c r="BN34" s="157" t="str">
        <f t="shared" si="34"/>
        <v/>
      </c>
      <c r="BO34" s="157" t="str">
        <f t="shared" si="34"/>
        <v/>
      </c>
      <c r="BP34" s="157" t="str">
        <f t="shared" si="34"/>
        <v/>
      </c>
      <c r="BQ34" s="157" t="str">
        <f t="shared" si="34"/>
        <v/>
      </c>
      <c r="BR34" s="157" t="str">
        <f t="shared" ref="BR34:CU34" si="35">IF(BR33="PAID OFF","",BQ34+1)</f>
        <v/>
      </c>
      <c r="BS34" s="157" t="str">
        <f t="shared" si="35"/>
        <v/>
      </c>
      <c r="BT34" s="157" t="str">
        <f t="shared" si="35"/>
        <v/>
      </c>
      <c r="BU34" s="157" t="str">
        <f t="shared" si="35"/>
        <v/>
      </c>
      <c r="BV34" s="157" t="str">
        <f t="shared" si="35"/>
        <v/>
      </c>
      <c r="BW34" s="157" t="str">
        <f t="shared" si="35"/>
        <v/>
      </c>
      <c r="BX34" s="157" t="str">
        <f t="shared" si="35"/>
        <v/>
      </c>
      <c r="BY34" s="157" t="str">
        <f t="shared" si="35"/>
        <v/>
      </c>
      <c r="BZ34" s="157" t="str">
        <f t="shared" si="35"/>
        <v/>
      </c>
      <c r="CA34" s="157" t="str">
        <f t="shared" si="35"/>
        <v/>
      </c>
      <c r="CB34" s="157" t="str">
        <f t="shared" si="35"/>
        <v/>
      </c>
      <c r="CC34" s="157" t="str">
        <f t="shared" si="35"/>
        <v/>
      </c>
      <c r="CD34" s="157" t="str">
        <f t="shared" si="35"/>
        <v/>
      </c>
      <c r="CE34" s="157" t="str">
        <f t="shared" si="35"/>
        <v/>
      </c>
      <c r="CF34" s="157" t="str">
        <f t="shared" si="35"/>
        <v/>
      </c>
      <c r="CG34" s="157" t="str">
        <f t="shared" si="35"/>
        <v/>
      </c>
      <c r="CH34" s="157" t="str">
        <f t="shared" si="35"/>
        <v/>
      </c>
      <c r="CI34" s="157" t="str">
        <f t="shared" si="35"/>
        <v/>
      </c>
      <c r="CJ34" s="157" t="str">
        <f t="shared" si="35"/>
        <v/>
      </c>
      <c r="CK34" s="157" t="str">
        <f t="shared" si="35"/>
        <v/>
      </c>
      <c r="CL34" s="157" t="str">
        <f t="shared" si="35"/>
        <v/>
      </c>
      <c r="CM34" s="157" t="str">
        <f t="shared" si="35"/>
        <v/>
      </c>
      <c r="CN34" s="157" t="str">
        <f t="shared" si="35"/>
        <v/>
      </c>
      <c r="CO34" s="157" t="str">
        <f t="shared" si="35"/>
        <v/>
      </c>
      <c r="CP34" s="157" t="str">
        <f t="shared" si="35"/>
        <v/>
      </c>
      <c r="CQ34" s="157" t="str">
        <f t="shared" si="35"/>
        <v/>
      </c>
      <c r="CR34" s="157" t="str">
        <f t="shared" si="35"/>
        <v/>
      </c>
      <c r="CS34" s="157" t="str">
        <f t="shared" si="35"/>
        <v/>
      </c>
      <c r="CT34" s="157" t="str">
        <f t="shared" si="35"/>
        <v/>
      </c>
      <c r="CU34" s="157" t="str">
        <f t="shared" si="35"/>
        <v/>
      </c>
      <c r="CV34" s="31"/>
    </row>
    <row r="35" spans="1:100" x14ac:dyDescent="0.35">
      <c r="A35" s="3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31"/>
    </row>
    <row r="36" spans="1:100" x14ac:dyDescent="0.35">
      <c r="A36" s="39" t="s">
        <v>41</v>
      </c>
      <c r="B36" s="159" t="str">
        <f>'In depth results'!A6</f>
        <v/>
      </c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31"/>
    </row>
    <row r="37" spans="1:100" x14ac:dyDescent="0.35">
      <c r="A37" s="40"/>
      <c r="B37" s="160" t="s">
        <v>32</v>
      </c>
      <c r="C37" s="160"/>
      <c r="D37" s="161">
        <f>C42</f>
        <v>0</v>
      </c>
      <c r="E37" s="161">
        <f>D42</f>
        <v>0</v>
      </c>
      <c r="F37" s="161">
        <f t="shared" ref="F37:BQ37" si="36">E42</f>
        <v>0</v>
      </c>
      <c r="G37" s="161">
        <f t="shared" si="36"/>
        <v>0</v>
      </c>
      <c r="H37" s="161">
        <f t="shared" si="36"/>
        <v>0</v>
      </c>
      <c r="I37" s="161">
        <f t="shared" si="36"/>
        <v>0</v>
      </c>
      <c r="J37" s="161">
        <f t="shared" si="36"/>
        <v>0</v>
      </c>
      <c r="K37" s="161">
        <f t="shared" si="36"/>
        <v>0</v>
      </c>
      <c r="L37" s="161">
        <f t="shared" si="36"/>
        <v>0</v>
      </c>
      <c r="M37" s="161">
        <f t="shared" si="36"/>
        <v>0</v>
      </c>
      <c r="N37" s="161">
        <f t="shared" si="36"/>
        <v>0</v>
      </c>
      <c r="O37" s="161">
        <f t="shared" si="36"/>
        <v>0</v>
      </c>
      <c r="P37" s="161">
        <f t="shared" si="36"/>
        <v>0</v>
      </c>
      <c r="Q37" s="161">
        <f t="shared" si="36"/>
        <v>0</v>
      </c>
      <c r="R37" s="161">
        <f t="shared" si="36"/>
        <v>0</v>
      </c>
      <c r="S37" s="161">
        <f t="shared" si="36"/>
        <v>0</v>
      </c>
      <c r="T37" s="161">
        <f t="shared" si="36"/>
        <v>0</v>
      </c>
      <c r="U37" s="161">
        <f t="shared" si="36"/>
        <v>0</v>
      </c>
      <c r="V37" s="161">
        <f t="shared" si="36"/>
        <v>0</v>
      </c>
      <c r="W37" s="161">
        <f t="shared" si="36"/>
        <v>0</v>
      </c>
      <c r="X37" s="161">
        <f t="shared" si="36"/>
        <v>0</v>
      </c>
      <c r="Y37" s="161">
        <f t="shared" si="36"/>
        <v>0</v>
      </c>
      <c r="Z37" s="161">
        <f t="shared" si="36"/>
        <v>0</v>
      </c>
      <c r="AA37" s="161">
        <f t="shared" si="36"/>
        <v>0</v>
      </c>
      <c r="AB37" s="161">
        <f t="shared" si="36"/>
        <v>0</v>
      </c>
      <c r="AC37" s="161">
        <f t="shared" si="36"/>
        <v>0</v>
      </c>
      <c r="AD37" s="161">
        <f t="shared" si="36"/>
        <v>0</v>
      </c>
      <c r="AE37" s="161">
        <f t="shared" si="36"/>
        <v>0</v>
      </c>
      <c r="AF37" s="161">
        <f t="shared" si="36"/>
        <v>0</v>
      </c>
      <c r="AG37" s="161">
        <f t="shared" si="36"/>
        <v>0</v>
      </c>
      <c r="AH37" s="161">
        <f t="shared" si="36"/>
        <v>0</v>
      </c>
      <c r="AI37" s="161">
        <f t="shared" si="36"/>
        <v>0</v>
      </c>
      <c r="AJ37" s="161">
        <f t="shared" si="36"/>
        <v>0</v>
      </c>
      <c r="AK37" s="161">
        <f t="shared" si="36"/>
        <v>0</v>
      </c>
      <c r="AL37" s="161">
        <f t="shared" si="36"/>
        <v>0</v>
      </c>
      <c r="AM37" s="161">
        <f t="shared" si="36"/>
        <v>0</v>
      </c>
      <c r="AN37" s="161">
        <f t="shared" si="36"/>
        <v>0</v>
      </c>
      <c r="AO37" s="161">
        <f t="shared" si="36"/>
        <v>0</v>
      </c>
      <c r="AP37" s="161">
        <f t="shared" si="36"/>
        <v>0</v>
      </c>
      <c r="AQ37" s="161">
        <f t="shared" si="36"/>
        <v>0</v>
      </c>
      <c r="AR37" s="161">
        <f t="shared" si="36"/>
        <v>0</v>
      </c>
      <c r="AS37" s="161">
        <f t="shared" si="36"/>
        <v>0</v>
      </c>
      <c r="AT37" s="161">
        <f t="shared" si="36"/>
        <v>0</v>
      </c>
      <c r="AU37" s="161">
        <f t="shared" si="36"/>
        <v>0</v>
      </c>
      <c r="AV37" s="161">
        <f t="shared" si="36"/>
        <v>0</v>
      </c>
      <c r="AW37" s="161">
        <f t="shared" si="36"/>
        <v>0</v>
      </c>
      <c r="AX37" s="161">
        <f t="shared" si="36"/>
        <v>0</v>
      </c>
      <c r="AY37" s="161">
        <f t="shared" si="36"/>
        <v>0</v>
      </c>
      <c r="AZ37" s="161">
        <f t="shared" si="36"/>
        <v>0</v>
      </c>
      <c r="BA37" s="161">
        <f t="shared" si="36"/>
        <v>0</v>
      </c>
      <c r="BB37" s="161">
        <f t="shared" si="36"/>
        <v>0</v>
      </c>
      <c r="BC37" s="161">
        <f t="shared" si="36"/>
        <v>0</v>
      </c>
      <c r="BD37" s="161">
        <f t="shared" si="36"/>
        <v>0</v>
      </c>
      <c r="BE37" s="161">
        <f t="shared" si="36"/>
        <v>0</v>
      </c>
      <c r="BF37" s="161">
        <f t="shared" si="36"/>
        <v>0</v>
      </c>
      <c r="BG37" s="161">
        <f t="shared" si="36"/>
        <v>0</v>
      </c>
      <c r="BH37" s="161">
        <f t="shared" si="36"/>
        <v>0</v>
      </c>
      <c r="BI37" s="161">
        <f t="shared" si="36"/>
        <v>0</v>
      </c>
      <c r="BJ37" s="161">
        <f t="shared" si="36"/>
        <v>0</v>
      </c>
      <c r="BK37" s="161">
        <f t="shared" si="36"/>
        <v>0</v>
      </c>
      <c r="BL37" s="161">
        <f t="shared" si="36"/>
        <v>0</v>
      </c>
      <c r="BM37" s="161">
        <f t="shared" si="36"/>
        <v>0</v>
      </c>
      <c r="BN37" s="161">
        <f t="shared" si="36"/>
        <v>0</v>
      </c>
      <c r="BO37" s="161">
        <f t="shared" si="36"/>
        <v>0</v>
      </c>
      <c r="BP37" s="161">
        <f t="shared" si="36"/>
        <v>0</v>
      </c>
      <c r="BQ37" s="161">
        <f t="shared" si="36"/>
        <v>0</v>
      </c>
      <c r="BR37" s="161">
        <f t="shared" ref="BR37:CU37" si="37">BQ42</f>
        <v>0</v>
      </c>
      <c r="BS37" s="161">
        <f t="shared" si="37"/>
        <v>0</v>
      </c>
      <c r="BT37" s="161">
        <f t="shared" si="37"/>
        <v>0</v>
      </c>
      <c r="BU37" s="161">
        <f t="shared" si="37"/>
        <v>0</v>
      </c>
      <c r="BV37" s="161">
        <f t="shared" si="37"/>
        <v>0</v>
      </c>
      <c r="BW37" s="161">
        <f t="shared" si="37"/>
        <v>0</v>
      </c>
      <c r="BX37" s="161">
        <f t="shared" si="37"/>
        <v>0</v>
      </c>
      <c r="BY37" s="161">
        <f t="shared" si="37"/>
        <v>0</v>
      </c>
      <c r="BZ37" s="161">
        <f t="shared" si="37"/>
        <v>0</v>
      </c>
      <c r="CA37" s="161">
        <f t="shared" si="37"/>
        <v>0</v>
      </c>
      <c r="CB37" s="161">
        <f t="shared" si="37"/>
        <v>0</v>
      </c>
      <c r="CC37" s="161">
        <f t="shared" si="37"/>
        <v>0</v>
      </c>
      <c r="CD37" s="161">
        <f t="shared" si="37"/>
        <v>0</v>
      </c>
      <c r="CE37" s="161">
        <f t="shared" si="37"/>
        <v>0</v>
      </c>
      <c r="CF37" s="161">
        <f t="shared" si="37"/>
        <v>0</v>
      </c>
      <c r="CG37" s="161">
        <f t="shared" si="37"/>
        <v>0</v>
      </c>
      <c r="CH37" s="161">
        <f t="shared" si="37"/>
        <v>0</v>
      </c>
      <c r="CI37" s="161">
        <f t="shared" si="37"/>
        <v>0</v>
      </c>
      <c r="CJ37" s="161">
        <f t="shared" si="37"/>
        <v>0</v>
      </c>
      <c r="CK37" s="161">
        <f t="shared" si="37"/>
        <v>0</v>
      </c>
      <c r="CL37" s="161">
        <f t="shared" si="37"/>
        <v>0</v>
      </c>
      <c r="CM37" s="161">
        <f t="shared" si="37"/>
        <v>0</v>
      </c>
      <c r="CN37" s="161">
        <f t="shared" si="37"/>
        <v>0</v>
      </c>
      <c r="CO37" s="161">
        <f t="shared" si="37"/>
        <v>0</v>
      </c>
      <c r="CP37" s="161">
        <f t="shared" si="37"/>
        <v>0</v>
      </c>
      <c r="CQ37" s="161">
        <f t="shared" si="37"/>
        <v>0</v>
      </c>
      <c r="CR37" s="161">
        <f t="shared" si="37"/>
        <v>0</v>
      </c>
      <c r="CS37" s="161">
        <f t="shared" si="37"/>
        <v>0</v>
      </c>
      <c r="CT37" s="161">
        <f t="shared" si="37"/>
        <v>0</v>
      </c>
      <c r="CU37" s="161">
        <f t="shared" si="37"/>
        <v>0</v>
      </c>
      <c r="CV37" s="31"/>
    </row>
    <row r="38" spans="1:100" x14ac:dyDescent="0.35">
      <c r="A38" s="40"/>
      <c r="B38" s="160" t="s">
        <v>33</v>
      </c>
      <c r="C38" s="161">
        <f>C39*('In depth results'!C6/12)</f>
        <v>0</v>
      </c>
      <c r="D38" s="161">
        <f>D37*('In depth results'!$C$6/12)</f>
        <v>0</v>
      </c>
      <c r="E38" s="161">
        <f>E37*('In depth results'!$C$6/12)</f>
        <v>0</v>
      </c>
      <c r="F38" s="161">
        <f>F37*('In depth results'!$C$6/12)</f>
        <v>0</v>
      </c>
      <c r="G38" s="161">
        <f>G37*('In depth results'!$C$6/12)</f>
        <v>0</v>
      </c>
      <c r="H38" s="161">
        <f>H37*('In depth results'!$C$6/12)</f>
        <v>0</v>
      </c>
      <c r="I38" s="161">
        <f>I37*('In depth results'!$C$6/12)</f>
        <v>0</v>
      </c>
      <c r="J38" s="161">
        <f>J37*('In depth results'!$C$6/12)</f>
        <v>0</v>
      </c>
      <c r="K38" s="161">
        <f>K37*('In depth results'!$C$6/12)</f>
        <v>0</v>
      </c>
      <c r="L38" s="161">
        <f>L37*('In depth results'!$C$6/12)</f>
        <v>0</v>
      </c>
      <c r="M38" s="161">
        <f>M37*('In depth results'!$C$6/12)</f>
        <v>0</v>
      </c>
      <c r="N38" s="161">
        <f>N37*('In depth results'!$C$6/12)</f>
        <v>0</v>
      </c>
      <c r="O38" s="161">
        <f>O37*('In depth results'!$C$6/12)</f>
        <v>0</v>
      </c>
      <c r="P38" s="161">
        <f>P37*('In depth results'!$C$6/12)</f>
        <v>0</v>
      </c>
      <c r="Q38" s="161">
        <f>Q37*('In depth results'!$C$6/12)</f>
        <v>0</v>
      </c>
      <c r="R38" s="161">
        <f>R37*('In depth results'!$C$6/12)</f>
        <v>0</v>
      </c>
      <c r="S38" s="161">
        <f>S37*('In depth results'!$C$6/12)</f>
        <v>0</v>
      </c>
      <c r="T38" s="161">
        <f>T37*('In depth results'!$C$6/12)</f>
        <v>0</v>
      </c>
      <c r="U38" s="161">
        <f>U37*('In depth results'!$C$6/12)</f>
        <v>0</v>
      </c>
      <c r="V38" s="161">
        <f>V37*('In depth results'!$C$6/12)</f>
        <v>0</v>
      </c>
      <c r="W38" s="161">
        <f>W37*('In depth results'!$C$6/12)</f>
        <v>0</v>
      </c>
      <c r="X38" s="161">
        <f>X37*('In depth results'!$C$6/12)</f>
        <v>0</v>
      </c>
      <c r="Y38" s="161">
        <f>Y37*('In depth results'!$C$6/12)</f>
        <v>0</v>
      </c>
      <c r="Z38" s="161">
        <f>Z37*('In depth results'!$C$6/12)</f>
        <v>0</v>
      </c>
      <c r="AA38" s="161">
        <f>AA37*('In depth results'!$C$6/12)</f>
        <v>0</v>
      </c>
      <c r="AB38" s="161">
        <f>AB37*('In depth results'!$C$6/12)</f>
        <v>0</v>
      </c>
      <c r="AC38" s="161">
        <f>AC37*('In depth results'!$C$6/12)</f>
        <v>0</v>
      </c>
      <c r="AD38" s="161">
        <f>AD37*('In depth results'!$C$6/12)</f>
        <v>0</v>
      </c>
      <c r="AE38" s="161">
        <f>AE37*('In depth results'!$C$6/12)</f>
        <v>0</v>
      </c>
      <c r="AF38" s="161">
        <f>AF37*('In depth results'!$C$6/12)</f>
        <v>0</v>
      </c>
      <c r="AG38" s="161">
        <f>AG37*('In depth results'!$C$6/12)</f>
        <v>0</v>
      </c>
      <c r="AH38" s="161">
        <f>AH37*('In depth results'!$C$6/12)</f>
        <v>0</v>
      </c>
      <c r="AI38" s="161">
        <f>AI37*('In depth results'!$C$6/12)</f>
        <v>0</v>
      </c>
      <c r="AJ38" s="161">
        <f>AJ37*('In depth results'!$C$6/12)</f>
        <v>0</v>
      </c>
      <c r="AK38" s="161">
        <f>AK37*('In depth results'!$C$6/12)</f>
        <v>0</v>
      </c>
      <c r="AL38" s="161">
        <f>AL37*('In depth results'!$C$6/12)</f>
        <v>0</v>
      </c>
      <c r="AM38" s="161">
        <f>AM37*('In depth results'!$C$6/12)</f>
        <v>0</v>
      </c>
      <c r="AN38" s="161">
        <f>AN37*('In depth results'!$C$6/12)</f>
        <v>0</v>
      </c>
      <c r="AO38" s="161">
        <f>AO37*('In depth results'!$C$6/12)</f>
        <v>0</v>
      </c>
      <c r="AP38" s="161">
        <f>AP37*('In depth results'!$C$6/12)</f>
        <v>0</v>
      </c>
      <c r="AQ38" s="161">
        <f>AQ37*('In depth results'!$C$6/12)</f>
        <v>0</v>
      </c>
      <c r="AR38" s="161">
        <f>AR37*('In depth results'!$C$6/12)</f>
        <v>0</v>
      </c>
      <c r="AS38" s="161">
        <f>AS37*('In depth results'!$C$6/12)</f>
        <v>0</v>
      </c>
      <c r="AT38" s="161">
        <f>AT37*('In depth results'!$C$6/12)</f>
        <v>0</v>
      </c>
      <c r="AU38" s="161">
        <f>AU37*('In depth results'!$C$6/12)</f>
        <v>0</v>
      </c>
      <c r="AV38" s="161">
        <f>AV37*('In depth results'!$C$6/12)</f>
        <v>0</v>
      </c>
      <c r="AW38" s="161">
        <f>AW37*('In depth results'!$C$6/12)</f>
        <v>0</v>
      </c>
      <c r="AX38" s="161">
        <f>AX37*('In depth results'!$C$6/12)</f>
        <v>0</v>
      </c>
      <c r="AY38" s="161">
        <f>AY37*('In depth results'!$C$6/12)</f>
        <v>0</v>
      </c>
      <c r="AZ38" s="161">
        <f>AZ37*('In depth results'!$C$6/12)</f>
        <v>0</v>
      </c>
      <c r="BA38" s="161">
        <f>BA37*('In depth results'!$C$6/12)</f>
        <v>0</v>
      </c>
      <c r="BB38" s="161">
        <f>BB37*('In depth results'!$C$6/12)</f>
        <v>0</v>
      </c>
      <c r="BC38" s="161">
        <f>BC37*('In depth results'!$C$6/12)</f>
        <v>0</v>
      </c>
      <c r="BD38" s="161">
        <f>BD37*('In depth results'!$C$6/12)</f>
        <v>0</v>
      </c>
      <c r="BE38" s="161">
        <f>BE37*('In depth results'!$C$6/12)</f>
        <v>0</v>
      </c>
      <c r="BF38" s="161">
        <f>BF37*('In depth results'!$C$6/12)</f>
        <v>0</v>
      </c>
      <c r="BG38" s="161">
        <f>BG37*('In depth results'!$C$6/12)</f>
        <v>0</v>
      </c>
      <c r="BH38" s="161">
        <f>BH37*('In depth results'!$C$6/12)</f>
        <v>0</v>
      </c>
      <c r="BI38" s="161">
        <f>BI37*('In depth results'!$C$6/12)</f>
        <v>0</v>
      </c>
      <c r="BJ38" s="161">
        <f>BJ37*('In depth results'!$C$6/12)</f>
        <v>0</v>
      </c>
      <c r="BK38" s="161">
        <f>BK37*('In depth results'!$C$6/12)</f>
        <v>0</v>
      </c>
      <c r="BL38" s="161">
        <f>BL37*('In depth results'!$C$6/12)</f>
        <v>0</v>
      </c>
      <c r="BM38" s="161">
        <f>BM37*('In depth results'!$C$6/12)</f>
        <v>0</v>
      </c>
      <c r="BN38" s="161">
        <f>BN37*('In depth results'!$C$6/12)</f>
        <v>0</v>
      </c>
      <c r="BO38" s="161">
        <f>BO37*('In depth results'!$C$6/12)</f>
        <v>0</v>
      </c>
      <c r="BP38" s="161">
        <f>BP37*('In depth results'!$C$6/12)</f>
        <v>0</v>
      </c>
      <c r="BQ38" s="161">
        <f>BQ37*('In depth results'!$C$6/12)</f>
        <v>0</v>
      </c>
      <c r="BR38" s="161">
        <f>BR37*('In depth results'!$C$6/12)</f>
        <v>0</v>
      </c>
      <c r="BS38" s="161">
        <f>BS37*('In depth results'!$C$6/12)</f>
        <v>0</v>
      </c>
      <c r="BT38" s="161">
        <f>BT37*('In depth results'!$C$6/12)</f>
        <v>0</v>
      </c>
      <c r="BU38" s="161">
        <f>BU37*('In depth results'!$C$6/12)</f>
        <v>0</v>
      </c>
      <c r="BV38" s="161">
        <f>BV37*('In depth results'!$C$6/12)</f>
        <v>0</v>
      </c>
      <c r="BW38" s="161">
        <f>BW37*('In depth results'!$C$6/12)</f>
        <v>0</v>
      </c>
      <c r="BX38" s="161">
        <f>BX37*('In depth results'!$C$6/12)</f>
        <v>0</v>
      </c>
      <c r="BY38" s="161">
        <f>BY37*('In depth results'!$C$6/12)</f>
        <v>0</v>
      </c>
      <c r="BZ38" s="161">
        <f>BZ37*('In depth results'!$C$6/12)</f>
        <v>0</v>
      </c>
      <c r="CA38" s="161">
        <f>CA37*('In depth results'!$C$6/12)</f>
        <v>0</v>
      </c>
      <c r="CB38" s="161">
        <f>CB37*('In depth results'!$C$6/12)</f>
        <v>0</v>
      </c>
      <c r="CC38" s="161">
        <f>CC37*('In depth results'!$C$6/12)</f>
        <v>0</v>
      </c>
      <c r="CD38" s="161">
        <f>CD37*('In depth results'!$C$6/12)</f>
        <v>0</v>
      </c>
      <c r="CE38" s="161">
        <f>CE37*('In depth results'!$C$6/12)</f>
        <v>0</v>
      </c>
      <c r="CF38" s="161">
        <f>CF37*('In depth results'!$C$6/12)</f>
        <v>0</v>
      </c>
      <c r="CG38" s="161">
        <f>CG37*('In depth results'!$C$6/12)</f>
        <v>0</v>
      </c>
      <c r="CH38" s="161">
        <f>CH37*('In depth results'!$C$6/12)</f>
        <v>0</v>
      </c>
      <c r="CI38" s="161">
        <f>CI37*('In depth results'!$C$6/12)</f>
        <v>0</v>
      </c>
      <c r="CJ38" s="161">
        <f>CJ37*('In depth results'!$C$6/12)</f>
        <v>0</v>
      </c>
      <c r="CK38" s="161">
        <f>CK37*('In depth results'!$C$6/12)</f>
        <v>0</v>
      </c>
      <c r="CL38" s="161">
        <f>CL37*('In depth results'!$C$6/12)</f>
        <v>0</v>
      </c>
      <c r="CM38" s="161">
        <f>CM37*('In depth results'!$C$6/12)</f>
        <v>0</v>
      </c>
      <c r="CN38" s="161">
        <f>CN37*('In depth results'!$C$6/12)</f>
        <v>0</v>
      </c>
      <c r="CO38" s="161">
        <f>CO37*('In depth results'!$C$6/12)</f>
        <v>0</v>
      </c>
      <c r="CP38" s="161">
        <f>CP37*('In depth results'!$C$6/12)</f>
        <v>0</v>
      </c>
      <c r="CQ38" s="161">
        <f>CQ37*('In depth results'!$C$6/12)</f>
        <v>0</v>
      </c>
      <c r="CR38" s="161">
        <f>CR37*('In depth results'!$C$6/12)</f>
        <v>0</v>
      </c>
      <c r="CS38" s="161">
        <f>CS37*('In depth results'!$C$6/12)</f>
        <v>0</v>
      </c>
      <c r="CT38" s="161">
        <f>CT37*('In depth results'!$C$6/12)</f>
        <v>0</v>
      </c>
      <c r="CU38" s="161">
        <f>CU37*('In depth results'!$C$6/12)</f>
        <v>0</v>
      </c>
      <c r="CV38" s="31"/>
    </row>
    <row r="39" spans="1:100" x14ac:dyDescent="0.35">
      <c r="A39" s="40"/>
      <c r="B39" s="160" t="s">
        <v>34</v>
      </c>
      <c r="C39" s="161">
        <f>'In depth results'!B6</f>
        <v>0</v>
      </c>
      <c r="D39" s="161">
        <f>D37+D38</f>
        <v>0</v>
      </c>
      <c r="E39" s="161">
        <f t="shared" ref="E39:BP39" si="38">E37+E38</f>
        <v>0</v>
      </c>
      <c r="F39" s="161">
        <f t="shared" si="38"/>
        <v>0</v>
      </c>
      <c r="G39" s="161">
        <f t="shared" si="38"/>
        <v>0</v>
      </c>
      <c r="H39" s="161">
        <f t="shared" si="38"/>
        <v>0</v>
      </c>
      <c r="I39" s="161">
        <f t="shared" si="38"/>
        <v>0</v>
      </c>
      <c r="J39" s="161">
        <f t="shared" si="38"/>
        <v>0</v>
      </c>
      <c r="K39" s="161">
        <f t="shared" si="38"/>
        <v>0</v>
      </c>
      <c r="L39" s="161">
        <f t="shared" si="38"/>
        <v>0</v>
      </c>
      <c r="M39" s="161">
        <f t="shared" si="38"/>
        <v>0</v>
      </c>
      <c r="N39" s="161">
        <f t="shared" si="38"/>
        <v>0</v>
      </c>
      <c r="O39" s="161">
        <f t="shared" si="38"/>
        <v>0</v>
      </c>
      <c r="P39" s="161">
        <f t="shared" si="38"/>
        <v>0</v>
      </c>
      <c r="Q39" s="161">
        <f t="shared" si="38"/>
        <v>0</v>
      </c>
      <c r="R39" s="161">
        <f t="shared" si="38"/>
        <v>0</v>
      </c>
      <c r="S39" s="161">
        <f t="shared" si="38"/>
        <v>0</v>
      </c>
      <c r="T39" s="161">
        <f t="shared" si="38"/>
        <v>0</v>
      </c>
      <c r="U39" s="161">
        <f t="shared" si="38"/>
        <v>0</v>
      </c>
      <c r="V39" s="161">
        <f t="shared" si="38"/>
        <v>0</v>
      </c>
      <c r="W39" s="161">
        <f t="shared" si="38"/>
        <v>0</v>
      </c>
      <c r="X39" s="161">
        <f t="shared" si="38"/>
        <v>0</v>
      </c>
      <c r="Y39" s="161">
        <f t="shared" si="38"/>
        <v>0</v>
      </c>
      <c r="Z39" s="161">
        <f t="shared" si="38"/>
        <v>0</v>
      </c>
      <c r="AA39" s="161">
        <f t="shared" si="38"/>
        <v>0</v>
      </c>
      <c r="AB39" s="161">
        <f t="shared" si="38"/>
        <v>0</v>
      </c>
      <c r="AC39" s="161">
        <f t="shared" si="38"/>
        <v>0</v>
      </c>
      <c r="AD39" s="161">
        <f t="shared" si="38"/>
        <v>0</v>
      </c>
      <c r="AE39" s="161">
        <f t="shared" si="38"/>
        <v>0</v>
      </c>
      <c r="AF39" s="161">
        <f t="shared" si="38"/>
        <v>0</v>
      </c>
      <c r="AG39" s="161">
        <f t="shared" si="38"/>
        <v>0</v>
      </c>
      <c r="AH39" s="161">
        <f t="shared" si="38"/>
        <v>0</v>
      </c>
      <c r="AI39" s="161">
        <f t="shared" si="38"/>
        <v>0</v>
      </c>
      <c r="AJ39" s="161">
        <f t="shared" si="38"/>
        <v>0</v>
      </c>
      <c r="AK39" s="161">
        <f t="shared" si="38"/>
        <v>0</v>
      </c>
      <c r="AL39" s="161">
        <f t="shared" si="38"/>
        <v>0</v>
      </c>
      <c r="AM39" s="161">
        <f t="shared" si="38"/>
        <v>0</v>
      </c>
      <c r="AN39" s="161">
        <f t="shared" si="38"/>
        <v>0</v>
      </c>
      <c r="AO39" s="161">
        <f t="shared" si="38"/>
        <v>0</v>
      </c>
      <c r="AP39" s="161">
        <f t="shared" si="38"/>
        <v>0</v>
      </c>
      <c r="AQ39" s="161">
        <f t="shared" si="38"/>
        <v>0</v>
      </c>
      <c r="AR39" s="161">
        <f t="shared" si="38"/>
        <v>0</v>
      </c>
      <c r="AS39" s="161">
        <f t="shared" si="38"/>
        <v>0</v>
      </c>
      <c r="AT39" s="161">
        <f t="shared" si="38"/>
        <v>0</v>
      </c>
      <c r="AU39" s="161">
        <f t="shared" si="38"/>
        <v>0</v>
      </c>
      <c r="AV39" s="161">
        <f t="shared" si="38"/>
        <v>0</v>
      </c>
      <c r="AW39" s="161">
        <f t="shared" si="38"/>
        <v>0</v>
      </c>
      <c r="AX39" s="161">
        <f t="shared" si="38"/>
        <v>0</v>
      </c>
      <c r="AY39" s="161">
        <f t="shared" si="38"/>
        <v>0</v>
      </c>
      <c r="AZ39" s="161">
        <f t="shared" si="38"/>
        <v>0</v>
      </c>
      <c r="BA39" s="161">
        <f t="shared" si="38"/>
        <v>0</v>
      </c>
      <c r="BB39" s="161">
        <f t="shared" si="38"/>
        <v>0</v>
      </c>
      <c r="BC39" s="161">
        <f t="shared" si="38"/>
        <v>0</v>
      </c>
      <c r="BD39" s="161">
        <f t="shared" si="38"/>
        <v>0</v>
      </c>
      <c r="BE39" s="161">
        <f t="shared" si="38"/>
        <v>0</v>
      </c>
      <c r="BF39" s="161">
        <f t="shared" si="38"/>
        <v>0</v>
      </c>
      <c r="BG39" s="161">
        <f t="shared" si="38"/>
        <v>0</v>
      </c>
      <c r="BH39" s="161">
        <f t="shared" si="38"/>
        <v>0</v>
      </c>
      <c r="BI39" s="161">
        <f t="shared" si="38"/>
        <v>0</v>
      </c>
      <c r="BJ39" s="161">
        <f t="shared" si="38"/>
        <v>0</v>
      </c>
      <c r="BK39" s="161">
        <f t="shared" si="38"/>
        <v>0</v>
      </c>
      <c r="BL39" s="161">
        <f t="shared" si="38"/>
        <v>0</v>
      </c>
      <c r="BM39" s="161">
        <f t="shared" si="38"/>
        <v>0</v>
      </c>
      <c r="BN39" s="161">
        <f t="shared" si="38"/>
        <v>0</v>
      </c>
      <c r="BO39" s="161">
        <f t="shared" si="38"/>
        <v>0</v>
      </c>
      <c r="BP39" s="161">
        <f t="shared" si="38"/>
        <v>0</v>
      </c>
      <c r="BQ39" s="161">
        <f t="shared" ref="BQ39:CU39" si="39">BQ37+BQ38</f>
        <v>0</v>
      </c>
      <c r="BR39" s="161">
        <f t="shared" si="39"/>
        <v>0</v>
      </c>
      <c r="BS39" s="161">
        <f t="shared" si="39"/>
        <v>0</v>
      </c>
      <c r="BT39" s="161">
        <f t="shared" si="39"/>
        <v>0</v>
      </c>
      <c r="BU39" s="161">
        <f t="shared" si="39"/>
        <v>0</v>
      </c>
      <c r="BV39" s="161">
        <f t="shared" si="39"/>
        <v>0</v>
      </c>
      <c r="BW39" s="161">
        <f t="shared" si="39"/>
        <v>0</v>
      </c>
      <c r="BX39" s="161">
        <f t="shared" si="39"/>
        <v>0</v>
      </c>
      <c r="BY39" s="161">
        <f t="shared" si="39"/>
        <v>0</v>
      </c>
      <c r="BZ39" s="161">
        <f t="shared" si="39"/>
        <v>0</v>
      </c>
      <c r="CA39" s="161">
        <f t="shared" si="39"/>
        <v>0</v>
      </c>
      <c r="CB39" s="161">
        <f t="shared" si="39"/>
        <v>0</v>
      </c>
      <c r="CC39" s="161">
        <f t="shared" si="39"/>
        <v>0</v>
      </c>
      <c r="CD39" s="161">
        <f t="shared" si="39"/>
        <v>0</v>
      </c>
      <c r="CE39" s="161">
        <f t="shared" si="39"/>
        <v>0</v>
      </c>
      <c r="CF39" s="161">
        <f t="shared" si="39"/>
        <v>0</v>
      </c>
      <c r="CG39" s="161">
        <f t="shared" si="39"/>
        <v>0</v>
      </c>
      <c r="CH39" s="161">
        <f t="shared" si="39"/>
        <v>0</v>
      </c>
      <c r="CI39" s="161">
        <f t="shared" si="39"/>
        <v>0</v>
      </c>
      <c r="CJ39" s="161">
        <f t="shared" si="39"/>
        <v>0</v>
      </c>
      <c r="CK39" s="161">
        <f t="shared" si="39"/>
        <v>0</v>
      </c>
      <c r="CL39" s="161">
        <f t="shared" si="39"/>
        <v>0</v>
      </c>
      <c r="CM39" s="161">
        <f t="shared" si="39"/>
        <v>0</v>
      </c>
      <c r="CN39" s="161">
        <f t="shared" si="39"/>
        <v>0</v>
      </c>
      <c r="CO39" s="161">
        <f t="shared" si="39"/>
        <v>0</v>
      </c>
      <c r="CP39" s="161">
        <f t="shared" si="39"/>
        <v>0</v>
      </c>
      <c r="CQ39" s="161">
        <f t="shared" si="39"/>
        <v>0</v>
      </c>
      <c r="CR39" s="161">
        <f t="shared" si="39"/>
        <v>0</v>
      </c>
      <c r="CS39" s="161">
        <f t="shared" si="39"/>
        <v>0</v>
      </c>
      <c r="CT39" s="161">
        <f t="shared" si="39"/>
        <v>0</v>
      </c>
      <c r="CU39" s="161">
        <f t="shared" si="39"/>
        <v>0</v>
      </c>
      <c r="CV39" s="31"/>
    </row>
    <row r="40" spans="1:100" x14ac:dyDescent="0.35">
      <c r="A40" s="40"/>
      <c r="B40" s="160" t="s">
        <v>35</v>
      </c>
      <c r="C40" s="161">
        <f>'In depth results'!$D$6</f>
        <v>0</v>
      </c>
      <c r="D40" s="161">
        <f>IF(D39=0,'In depth results'!$D$6,'In depth results'!$D$6)+('With extra repayments workings'!D30-'With extra repayments workings'!D31)</f>
        <v>0</v>
      </c>
      <c r="E40" s="161">
        <f>IF(E39=0,'In depth results'!$D$6,'In depth results'!$D$6)+('With extra repayments workings'!E30-'With extra repayments workings'!E31)</f>
        <v>0</v>
      </c>
      <c r="F40" s="161">
        <f>IF(F39=0,'In depth results'!$D$6,'In depth results'!$D$6)+('With extra repayments workings'!F30-'With extra repayments workings'!F31)</f>
        <v>0</v>
      </c>
      <c r="G40" s="161">
        <f>IF(G39=0,'In depth results'!$D$6,'In depth results'!$D$6)+('With extra repayments workings'!G30-'With extra repayments workings'!G31)</f>
        <v>0</v>
      </c>
      <c r="H40" s="161">
        <f>IF(H39=0,'In depth results'!$D$6,'In depth results'!$D$6)+('With extra repayments workings'!H30-'With extra repayments workings'!H31)</f>
        <v>0</v>
      </c>
      <c r="I40" s="161">
        <f>IF(I39=0,'In depth results'!$D$6,'In depth results'!$D$6)+('With extra repayments workings'!I30-'With extra repayments workings'!I31)</f>
        <v>0</v>
      </c>
      <c r="J40" s="161">
        <f>IF(J39=0,'In depth results'!$D$6,'In depth results'!$D$6)+('With extra repayments workings'!J30-'With extra repayments workings'!J31)</f>
        <v>0</v>
      </c>
      <c r="K40" s="161">
        <f>IF(K39=0,'In depth results'!$D$6,'In depth results'!$D$6)+('With extra repayments workings'!K30-'With extra repayments workings'!K31)</f>
        <v>0</v>
      </c>
      <c r="L40" s="161">
        <f>IF(L39=0,'In depth results'!$D$6,'In depth results'!$D$6)+('With extra repayments workings'!L30-'With extra repayments workings'!L31)</f>
        <v>0</v>
      </c>
      <c r="M40" s="161">
        <f>IF(M39=0,'In depth results'!$D$6,'In depth results'!$D$6)+('With extra repayments workings'!M30-'With extra repayments workings'!M31)</f>
        <v>0</v>
      </c>
      <c r="N40" s="161">
        <f>IF(N39=0,'In depth results'!$D$6,'In depth results'!$D$6)+('With extra repayments workings'!N30-'With extra repayments workings'!N31)</f>
        <v>0</v>
      </c>
      <c r="O40" s="161">
        <f>IF(O39=0,'In depth results'!$D$6,'In depth results'!$D$6)+('With extra repayments workings'!O30-'With extra repayments workings'!O31)</f>
        <v>0</v>
      </c>
      <c r="P40" s="161">
        <f>IF(P39=0,'In depth results'!$D$6,'In depth results'!$D$6)+('With extra repayments workings'!P30-'With extra repayments workings'!P31)</f>
        <v>394.93907179764574</v>
      </c>
      <c r="Q40" s="161">
        <f>IF(Q39=0,'In depth results'!$D$6,'In depth results'!$D$6)+('With extra repayments workings'!Q30-'With extra repayments workings'!Q31)</f>
        <v>1110</v>
      </c>
      <c r="R40" s="161">
        <f>IF(R39=0,'In depth results'!$D$6,'In depth results'!$D$6)+('With extra repayments workings'!R30-'With extra repayments workings'!R31)</f>
        <v>1110</v>
      </c>
      <c r="S40" s="161">
        <f>IF(S39=0,'In depth results'!$D$6,'In depth results'!$D$6)+('With extra repayments workings'!S30-'With extra repayments workings'!S31)</f>
        <v>1110</v>
      </c>
      <c r="T40" s="161">
        <f>IF(T39=0,'In depth results'!$D$6,'In depth results'!$D$6)+('With extra repayments workings'!T30-'With extra repayments workings'!T31)</f>
        <v>1110</v>
      </c>
      <c r="U40" s="161">
        <f>IF(U39=0,'In depth results'!$D$6,'In depth results'!$D$6)+('With extra repayments workings'!U30-'With extra repayments workings'!U31)</f>
        <v>1110</v>
      </c>
      <c r="V40" s="161">
        <f>IF(V39=0,'In depth results'!$D$6,'In depth results'!$D$6)+('With extra repayments workings'!V30-'With extra repayments workings'!V31)</f>
        <v>1280</v>
      </c>
      <c r="W40" s="161">
        <f>IF(W39=0,'In depth results'!$D$6,'In depth results'!$D$6)+('With extra repayments workings'!W30-'With extra repayments workings'!W31)</f>
        <v>1280</v>
      </c>
      <c r="X40" s="161">
        <f>IF(X39=0,'In depth results'!$D$6,'In depth results'!$D$6)+('With extra repayments workings'!X30-'With extra repayments workings'!X31)</f>
        <v>1280</v>
      </c>
      <c r="Y40" s="161">
        <f>IF(Y39=0,'In depth results'!$D$6,'In depth results'!$D$6)+('With extra repayments workings'!Y30-'With extra repayments workings'!Y31)</f>
        <v>1280</v>
      </c>
      <c r="Z40" s="161">
        <f>IF(Z39=0,'In depth results'!$D$6,'In depth results'!$D$6)+('With extra repayments workings'!Z30-'With extra repayments workings'!Z31)</f>
        <v>1280</v>
      </c>
      <c r="AA40" s="161">
        <f>IF(AA39=0,'In depth results'!$D$6,'In depth results'!$D$6)+('With extra repayments workings'!AA30-'With extra repayments workings'!AA31)</f>
        <v>1280</v>
      </c>
      <c r="AB40" s="161">
        <f>IF(AB39=0,'In depth results'!$D$6,'In depth results'!$D$6)+('With extra repayments workings'!AB30-'With extra repayments workings'!AB31)</f>
        <v>1280</v>
      </c>
      <c r="AC40" s="161">
        <f>IF(AC39=0,'In depth results'!$D$6,'In depth results'!$D$6)+('With extra repayments workings'!AC30-'With extra repayments workings'!AC31)</f>
        <v>1280</v>
      </c>
      <c r="AD40" s="161">
        <f>IF(AD39=0,'In depth results'!$D$6,'In depth results'!$D$6)+('With extra repayments workings'!AD30-'With extra repayments workings'!AD31)</f>
        <v>1280</v>
      </c>
      <c r="AE40" s="161">
        <f>IF(AE39=0,'In depth results'!$D$6,'In depth results'!$D$6)+('With extra repayments workings'!AE30-'With extra repayments workings'!AE31)</f>
        <v>1280</v>
      </c>
      <c r="AF40" s="161">
        <f>IF(AF39=0,'In depth results'!$D$6,'In depth results'!$D$6)+('With extra repayments workings'!AF30-'With extra repayments workings'!AF31)</f>
        <v>1280</v>
      </c>
      <c r="AG40" s="161">
        <f>IF(AG39=0,'In depth results'!$D$6,'In depth results'!$D$6)+('With extra repayments workings'!AG30-'With extra repayments workings'!AG31)</f>
        <v>1280</v>
      </c>
      <c r="AH40" s="161">
        <f>IF(AH39=0,'In depth results'!$D$6,'In depth results'!$D$6)+('With extra repayments workings'!AH30-'With extra repayments workings'!AH31)</f>
        <v>1280</v>
      </c>
      <c r="AI40" s="161">
        <f>IF(AI39=0,'In depth results'!$D$6,'In depth results'!$D$6)+('With extra repayments workings'!AI30-'With extra repayments workings'!AI31)</f>
        <v>1280</v>
      </c>
      <c r="AJ40" s="161">
        <f>IF(AJ39=0,'In depth results'!$D$6,'In depth results'!$D$6)+('With extra repayments workings'!AJ30-'With extra repayments workings'!AJ31)</f>
        <v>1280</v>
      </c>
      <c r="AK40" s="161">
        <f>IF(AK39=0,'In depth results'!$D$6,'In depth results'!$D$6)+('With extra repayments workings'!AK30-'With extra repayments workings'!AK31)</f>
        <v>1280</v>
      </c>
      <c r="AL40" s="161">
        <f>IF(AL39=0,'In depth results'!$D$6,'In depth results'!$D$6)+('With extra repayments workings'!AL30-'With extra repayments workings'!AL31)</f>
        <v>1280</v>
      </c>
      <c r="AM40" s="161">
        <f>IF(AM39=0,'In depth results'!$D$6,'In depth results'!$D$6)+('With extra repayments workings'!AM30-'With extra repayments workings'!AM31)</f>
        <v>1280</v>
      </c>
      <c r="AN40" s="161">
        <f>IF(AN39=0,'In depth results'!$D$6,'In depth results'!$D$6)+('With extra repayments workings'!AN30-'With extra repayments workings'!AN31)</f>
        <v>1280</v>
      </c>
      <c r="AO40" s="161">
        <f>IF(AO39=0,'In depth results'!$D$6,'In depth results'!$D$6)+('With extra repayments workings'!AO30-'With extra repayments workings'!AO31)</f>
        <v>1280</v>
      </c>
      <c r="AP40" s="161">
        <f>IF(AP39=0,'In depth results'!$D$6,'In depth results'!$D$6)+('With extra repayments workings'!AP30-'With extra repayments workings'!AP31)</f>
        <v>1280</v>
      </c>
      <c r="AQ40" s="161">
        <f>IF(AQ39=0,'In depth results'!$D$6,'In depth results'!$D$6)+('With extra repayments workings'!AQ30-'With extra repayments workings'!AQ31)</f>
        <v>1280</v>
      </c>
      <c r="AR40" s="161">
        <f>IF(AR39=0,'In depth results'!$D$6,'In depth results'!$D$6)+('With extra repayments workings'!AR30-'With extra repayments workings'!AR31)</f>
        <v>1280</v>
      </c>
      <c r="AS40" s="161">
        <f>IF(AS39=0,'In depth results'!$D$6,'In depth results'!$D$6)+('With extra repayments workings'!AS30-'With extra repayments workings'!AS31)</f>
        <v>1280</v>
      </c>
      <c r="AT40" s="161">
        <f>IF(AT39=0,'In depth results'!$D$6,'In depth results'!$D$6)+('With extra repayments workings'!AT30-'With extra repayments workings'!AT31)</f>
        <v>1280</v>
      </c>
      <c r="AU40" s="161">
        <f>IF(AU39=0,'In depth results'!$D$6,'In depth results'!$D$6)+('With extra repayments workings'!AU30-'With extra repayments workings'!AU31)</f>
        <v>1280</v>
      </c>
      <c r="AV40" s="161">
        <f>IF(AV39=0,'In depth results'!$D$6,'In depth results'!$D$6)+('With extra repayments workings'!AV30-'With extra repayments workings'!AV31)</f>
        <v>1280</v>
      </c>
      <c r="AW40" s="161">
        <f>IF(AW39=0,'In depth results'!$D$6,'In depth results'!$D$6)+('With extra repayments workings'!AW30-'With extra repayments workings'!AW31)</f>
        <v>1280</v>
      </c>
      <c r="AX40" s="161">
        <f>IF(AX39=0,'In depth results'!$D$6,'In depth results'!$D$6)+('With extra repayments workings'!AX30-'With extra repayments workings'!AX31)</f>
        <v>1280</v>
      </c>
      <c r="AY40" s="161">
        <f>IF(AY39=0,'In depth results'!$D$6,'In depth results'!$D$6)+('With extra repayments workings'!AY30-'With extra repayments workings'!AY31)</f>
        <v>1280</v>
      </c>
      <c r="AZ40" s="161">
        <f>IF(AZ39=0,'In depth results'!$D$6,'In depth results'!$D$6)+('With extra repayments workings'!AZ30-'With extra repayments workings'!AZ31)</f>
        <v>1280</v>
      </c>
      <c r="BA40" s="161">
        <f>IF(BA39=0,'In depth results'!$D$6,'In depth results'!$D$6)+('With extra repayments workings'!BA30-'With extra repayments workings'!BA31)</f>
        <v>1280</v>
      </c>
      <c r="BB40" s="161">
        <f>IF(BB39=0,'In depth results'!$D$6,'In depth results'!$D$6)+('With extra repayments workings'!BB30-'With extra repayments workings'!BB31)</f>
        <v>1280</v>
      </c>
      <c r="BC40" s="161">
        <f>IF(BC39=0,'In depth results'!$D$6,'In depth results'!$D$6)+('With extra repayments workings'!BC30-'With extra repayments workings'!BC31)</f>
        <v>1280</v>
      </c>
      <c r="BD40" s="161">
        <f>IF(BD39=0,'In depth results'!$D$6,'In depth results'!$D$6)+('With extra repayments workings'!BD30-'With extra repayments workings'!BD31)</f>
        <v>1280</v>
      </c>
      <c r="BE40" s="161">
        <f>IF(BE39=0,'In depth results'!$D$6,'In depth results'!$D$6)+('With extra repayments workings'!BE30-'With extra repayments workings'!BE31)</f>
        <v>1280</v>
      </c>
      <c r="BF40" s="161">
        <f>IF(BF39=0,'In depth results'!$D$6,'In depth results'!$D$6)+('With extra repayments workings'!BF30-'With extra repayments workings'!BF31)</f>
        <v>1280</v>
      </c>
      <c r="BG40" s="161">
        <f>IF(BG39=0,'In depth results'!$D$6,'In depth results'!$D$6)+('With extra repayments workings'!BG30-'With extra repayments workings'!BG31)</f>
        <v>1280</v>
      </c>
      <c r="BH40" s="161">
        <f>IF(BH39=0,'In depth results'!$D$6,'In depth results'!$D$6)+('With extra repayments workings'!BH30-'With extra repayments workings'!BH31)</f>
        <v>1280</v>
      </c>
      <c r="BI40" s="161">
        <f>IF(BI39=0,'In depth results'!$D$6,'In depth results'!$D$6)+('With extra repayments workings'!BI30-'With extra repayments workings'!BI31)</f>
        <v>1280</v>
      </c>
      <c r="BJ40" s="161">
        <f>IF(BJ39=0,'In depth results'!$D$6,'In depth results'!$D$6)+('With extra repayments workings'!BJ30-'With extra repayments workings'!BJ31)</f>
        <v>1280</v>
      </c>
      <c r="BK40" s="161">
        <f>IF(BK39=0,'In depth results'!$D$6,'In depth results'!$D$6)+('With extra repayments workings'!BK30-'With extra repayments workings'!BK31)</f>
        <v>1280</v>
      </c>
      <c r="BL40" s="161">
        <f>IF(BL39=0,'In depth results'!$D$6,'In depth results'!$D$6)+('With extra repayments workings'!BL30-'With extra repayments workings'!BL31)</f>
        <v>1280</v>
      </c>
      <c r="BM40" s="161">
        <f>IF(BM39=0,'In depth results'!$D$6,'In depth results'!$D$6)+('With extra repayments workings'!BM30-'With extra repayments workings'!BM31)</f>
        <v>1280</v>
      </c>
      <c r="BN40" s="161">
        <f>IF(BN39=0,'In depth results'!$D$6,'In depth results'!$D$6)+('With extra repayments workings'!BN30-'With extra repayments workings'!BN31)</f>
        <v>1280</v>
      </c>
      <c r="BO40" s="161">
        <f>IF(BO39=0,'In depth results'!$D$6,'In depth results'!$D$6)+('With extra repayments workings'!BO30-'With extra repayments workings'!BO31)</f>
        <v>1280</v>
      </c>
      <c r="BP40" s="161">
        <f>IF(BP39=0,'In depth results'!$D$6,'In depth results'!$D$6)+('With extra repayments workings'!BP30-'With extra repayments workings'!BP31)</f>
        <v>1280</v>
      </c>
      <c r="BQ40" s="161">
        <f>IF(BQ39=0,'In depth results'!$D$6,'In depth results'!$D$6)+('With extra repayments workings'!BQ30-'With extra repayments workings'!BQ31)</f>
        <v>1280</v>
      </c>
      <c r="BR40" s="161">
        <f>IF(BR39=0,'In depth results'!$D$6,'In depth results'!$D$6)+('With extra repayments workings'!BR30-'With extra repayments workings'!BR31)</f>
        <v>1280</v>
      </c>
      <c r="BS40" s="161">
        <f>IF(BS39=0,'In depth results'!$D$6,'In depth results'!$D$6)+('With extra repayments workings'!BS30-'With extra repayments workings'!BS31)</f>
        <v>1280</v>
      </c>
      <c r="BT40" s="161">
        <f>IF(BT39=0,'In depth results'!$D$6,'In depth results'!$D$6)+('With extra repayments workings'!BT30-'With extra repayments workings'!BT31)</f>
        <v>1280</v>
      </c>
      <c r="BU40" s="161">
        <f>IF(BU39=0,'In depth results'!$D$6,'In depth results'!$D$6)+('With extra repayments workings'!BU30-'With extra repayments workings'!BU31)</f>
        <v>1280</v>
      </c>
      <c r="BV40" s="161">
        <f>IF(BV39=0,'In depth results'!$D$6,'In depth results'!$D$6)+('With extra repayments workings'!BV30-'With extra repayments workings'!BV31)</f>
        <v>1280</v>
      </c>
      <c r="BW40" s="161">
        <f>IF(BW39=0,'In depth results'!$D$6,'In depth results'!$D$6)+('With extra repayments workings'!BW30-'With extra repayments workings'!BW31)</f>
        <v>1280</v>
      </c>
      <c r="BX40" s="161">
        <f>IF(BX39=0,'In depth results'!$D$6,'In depth results'!$D$6)+('With extra repayments workings'!BX30-'With extra repayments workings'!BX31)</f>
        <v>1280</v>
      </c>
      <c r="BY40" s="161">
        <f>IF(BY39=0,'In depth results'!$D$6,'In depth results'!$D$6)+('With extra repayments workings'!BY30-'With extra repayments workings'!BY31)</f>
        <v>1280</v>
      </c>
      <c r="BZ40" s="161">
        <f>IF(BZ39=0,'In depth results'!$D$6,'In depth results'!$D$6)+('With extra repayments workings'!BZ30-'With extra repayments workings'!BZ31)</f>
        <v>1280</v>
      </c>
      <c r="CA40" s="161">
        <f>IF(CA39=0,'In depth results'!$D$6,'In depth results'!$D$6)+('With extra repayments workings'!CA30-'With extra repayments workings'!CA31)</f>
        <v>1280</v>
      </c>
      <c r="CB40" s="161">
        <f>IF(CB39=0,'In depth results'!$D$6,'In depth results'!$D$6)+('With extra repayments workings'!CB30-'With extra repayments workings'!CB31)</f>
        <v>1280</v>
      </c>
      <c r="CC40" s="161">
        <f>IF(CC39=0,'In depth results'!$D$6,'In depth results'!$D$6)+('With extra repayments workings'!CC30-'With extra repayments workings'!CC31)</f>
        <v>1280</v>
      </c>
      <c r="CD40" s="161">
        <f>IF(CD39=0,'In depth results'!$D$6,'In depth results'!$D$6)+('With extra repayments workings'!CD30-'With extra repayments workings'!CD31)</f>
        <v>1280</v>
      </c>
      <c r="CE40" s="161">
        <f>IF(CE39=0,'In depth results'!$D$6,'In depth results'!$D$6)+('With extra repayments workings'!CE30-'With extra repayments workings'!CE31)</f>
        <v>1280</v>
      </c>
      <c r="CF40" s="161">
        <f>IF(CF39=0,'In depth results'!$D$6,'In depth results'!$D$6)+('With extra repayments workings'!CF30-'With extra repayments workings'!CF31)</f>
        <v>1280</v>
      </c>
      <c r="CG40" s="161">
        <f>IF(CG39=0,'In depth results'!$D$6,'In depth results'!$D$6)+('With extra repayments workings'!CG30-'With extra repayments workings'!CG31)</f>
        <v>1280</v>
      </c>
      <c r="CH40" s="161">
        <f>IF(CH39=0,'In depth results'!$D$6,'In depth results'!$D$6)+('With extra repayments workings'!CH30-'With extra repayments workings'!CH31)</f>
        <v>1280</v>
      </c>
      <c r="CI40" s="161">
        <f>IF(CI39=0,'In depth results'!$D$6,'In depth results'!$D$6)+('With extra repayments workings'!CI30-'With extra repayments workings'!CI31)</f>
        <v>1280</v>
      </c>
      <c r="CJ40" s="161">
        <f>IF(CJ39=0,'In depth results'!$D$6,'In depth results'!$D$6)+('With extra repayments workings'!CJ30-'With extra repayments workings'!CJ31)</f>
        <v>1280</v>
      </c>
      <c r="CK40" s="161">
        <f>IF(CK39=0,'In depth results'!$D$6,'In depth results'!$D$6)+('With extra repayments workings'!CK30-'With extra repayments workings'!CK31)</f>
        <v>1280</v>
      </c>
      <c r="CL40" s="161">
        <f>IF(CL39=0,'In depth results'!$D$6,'In depth results'!$D$6)+('With extra repayments workings'!CL30-'With extra repayments workings'!CL31)</f>
        <v>1280</v>
      </c>
      <c r="CM40" s="161">
        <f>IF(CM39=0,'In depth results'!$D$6,'In depth results'!$D$6)+('With extra repayments workings'!CM30-'With extra repayments workings'!CM31)</f>
        <v>1280</v>
      </c>
      <c r="CN40" s="161">
        <f>IF(CN39=0,'In depth results'!$D$6,'In depth results'!$D$6)+('With extra repayments workings'!CN30-'With extra repayments workings'!CN31)</f>
        <v>1280</v>
      </c>
      <c r="CO40" s="161">
        <f>IF(CO39=0,'In depth results'!$D$6,'In depth results'!$D$6)+('With extra repayments workings'!CO30-'With extra repayments workings'!CO31)</f>
        <v>1280</v>
      </c>
      <c r="CP40" s="161">
        <f>IF(CP39=0,'In depth results'!$D$6,'In depth results'!$D$6)+('With extra repayments workings'!CP30-'With extra repayments workings'!CP31)</f>
        <v>1280</v>
      </c>
      <c r="CQ40" s="161">
        <f>IF(CQ39=0,'In depth results'!$D$6,'In depth results'!$D$6)+('With extra repayments workings'!CQ30-'With extra repayments workings'!CQ31)</f>
        <v>1280</v>
      </c>
      <c r="CR40" s="161">
        <f>IF(CR39=0,'In depth results'!$D$6,'In depth results'!$D$6)+('With extra repayments workings'!CR30-'With extra repayments workings'!CR31)</f>
        <v>1280</v>
      </c>
      <c r="CS40" s="161">
        <f>IF(CS39=0,'In depth results'!$D$6,'In depth results'!$D$6)+('With extra repayments workings'!CS30-'With extra repayments workings'!CS31)</f>
        <v>1280</v>
      </c>
      <c r="CT40" s="161">
        <f>IF(CT39=0,'In depth results'!$D$6,'In depth results'!$D$6)+('With extra repayments workings'!CT30-'With extra repayments workings'!CT31)</f>
        <v>1280</v>
      </c>
      <c r="CU40" s="161">
        <f>IF(CU39=0,'In depth results'!$D$6,'In depth results'!$D$6)+('With extra repayments workings'!CU30-'With extra repayments workings'!CU31)</f>
        <v>1280</v>
      </c>
      <c r="CV40" s="47"/>
    </row>
    <row r="41" spans="1:100" x14ac:dyDescent="0.35">
      <c r="A41" s="40"/>
      <c r="B41" s="160" t="s">
        <v>36</v>
      </c>
      <c r="C41" s="161">
        <f>IF(C39&lt;C40,C39,C40)</f>
        <v>0</v>
      </c>
      <c r="D41" s="161">
        <f t="shared" ref="D41:BO41" si="40">IF(D39&lt;D40,D39,D40)</f>
        <v>0</v>
      </c>
      <c r="E41" s="161">
        <f t="shared" si="40"/>
        <v>0</v>
      </c>
      <c r="F41" s="161">
        <f t="shared" si="40"/>
        <v>0</v>
      </c>
      <c r="G41" s="161">
        <f t="shared" si="40"/>
        <v>0</v>
      </c>
      <c r="H41" s="161">
        <f t="shared" si="40"/>
        <v>0</v>
      </c>
      <c r="I41" s="161">
        <f t="shared" si="40"/>
        <v>0</v>
      </c>
      <c r="J41" s="161">
        <f t="shared" si="40"/>
        <v>0</v>
      </c>
      <c r="K41" s="161">
        <f t="shared" si="40"/>
        <v>0</v>
      </c>
      <c r="L41" s="161">
        <f t="shared" si="40"/>
        <v>0</v>
      </c>
      <c r="M41" s="161">
        <f t="shared" si="40"/>
        <v>0</v>
      </c>
      <c r="N41" s="161">
        <f t="shared" si="40"/>
        <v>0</v>
      </c>
      <c r="O41" s="161">
        <f t="shared" si="40"/>
        <v>0</v>
      </c>
      <c r="P41" s="161">
        <f t="shared" si="40"/>
        <v>0</v>
      </c>
      <c r="Q41" s="161">
        <f t="shared" si="40"/>
        <v>0</v>
      </c>
      <c r="R41" s="161">
        <f t="shared" si="40"/>
        <v>0</v>
      </c>
      <c r="S41" s="161">
        <f t="shared" si="40"/>
        <v>0</v>
      </c>
      <c r="T41" s="161">
        <f t="shared" si="40"/>
        <v>0</v>
      </c>
      <c r="U41" s="161">
        <f t="shared" si="40"/>
        <v>0</v>
      </c>
      <c r="V41" s="161">
        <f t="shared" si="40"/>
        <v>0</v>
      </c>
      <c r="W41" s="161">
        <f t="shared" si="40"/>
        <v>0</v>
      </c>
      <c r="X41" s="161">
        <f t="shared" si="40"/>
        <v>0</v>
      </c>
      <c r="Y41" s="161">
        <f t="shared" si="40"/>
        <v>0</v>
      </c>
      <c r="Z41" s="161">
        <f t="shared" si="40"/>
        <v>0</v>
      </c>
      <c r="AA41" s="161">
        <f t="shared" si="40"/>
        <v>0</v>
      </c>
      <c r="AB41" s="161">
        <f t="shared" si="40"/>
        <v>0</v>
      </c>
      <c r="AC41" s="161">
        <f t="shared" si="40"/>
        <v>0</v>
      </c>
      <c r="AD41" s="161">
        <f t="shared" si="40"/>
        <v>0</v>
      </c>
      <c r="AE41" s="161">
        <f t="shared" si="40"/>
        <v>0</v>
      </c>
      <c r="AF41" s="161">
        <f t="shared" si="40"/>
        <v>0</v>
      </c>
      <c r="AG41" s="161">
        <f t="shared" si="40"/>
        <v>0</v>
      </c>
      <c r="AH41" s="161">
        <f t="shared" si="40"/>
        <v>0</v>
      </c>
      <c r="AI41" s="161">
        <f t="shared" si="40"/>
        <v>0</v>
      </c>
      <c r="AJ41" s="161">
        <f t="shared" si="40"/>
        <v>0</v>
      </c>
      <c r="AK41" s="161">
        <f t="shared" si="40"/>
        <v>0</v>
      </c>
      <c r="AL41" s="161">
        <f t="shared" si="40"/>
        <v>0</v>
      </c>
      <c r="AM41" s="161">
        <f t="shared" si="40"/>
        <v>0</v>
      </c>
      <c r="AN41" s="161">
        <f t="shared" si="40"/>
        <v>0</v>
      </c>
      <c r="AO41" s="161">
        <f t="shared" si="40"/>
        <v>0</v>
      </c>
      <c r="AP41" s="161">
        <f t="shared" si="40"/>
        <v>0</v>
      </c>
      <c r="AQ41" s="161">
        <f t="shared" si="40"/>
        <v>0</v>
      </c>
      <c r="AR41" s="161">
        <f t="shared" si="40"/>
        <v>0</v>
      </c>
      <c r="AS41" s="161">
        <f t="shared" si="40"/>
        <v>0</v>
      </c>
      <c r="AT41" s="161">
        <f t="shared" si="40"/>
        <v>0</v>
      </c>
      <c r="AU41" s="161">
        <f t="shared" si="40"/>
        <v>0</v>
      </c>
      <c r="AV41" s="161">
        <f t="shared" si="40"/>
        <v>0</v>
      </c>
      <c r="AW41" s="161">
        <f t="shared" si="40"/>
        <v>0</v>
      </c>
      <c r="AX41" s="161">
        <f t="shared" si="40"/>
        <v>0</v>
      </c>
      <c r="AY41" s="161">
        <f t="shared" si="40"/>
        <v>0</v>
      </c>
      <c r="AZ41" s="161">
        <f t="shared" si="40"/>
        <v>0</v>
      </c>
      <c r="BA41" s="161">
        <f t="shared" si="40"/>
        <v>0</v>
      </c>
      <c r="BB41" s="161">
        <f t="shared" si="40"/>
        <v>0</v>
      </c>
      <c r="BC41" s="161">
        <f t="shared" si="40"/>
        <v>0</v>
      </c>
      <c r="BD41" s="161">
        <f t="shared" si="40"/>
        <v>0</v>
      </c>
      <c r="BE41" s="161">
        <f t="shared" si="40"/>
        <v>0</v>
      </c>
      <c r="BF41" s="161">
        <f t="shared" si="40"/>
        <v>0</v>
      </c>
      <c r="BG41" s="161">
        <f t="shared" si="40"/>
        <v>0</v>
      </c>
      <c r="BH41" s="161">
        <f t="shared" si="40"/>
        <v>0</v>
      </c>
      <c r="BI41" s="161">
        <f t="shared" si="40"/>
        <v>0</v>
      </c>
      <c r="BJ41" s="161">
        <f t="shared" si="40"/>
        <v>0</v>
      </c>
      <c r="BK41" s="161">
        <f t="shared" si="40"/>
        <v>0</v>
      </c>
      <c r="BL41" s="161">
        <f t="shared" si="40"/>
        <v>0</v>
      </c>
      <c r="BM41" s="161">
        <f t="shared" si="40"/>
        <v>0</v>
      </c>
      <c r="BN41" s="161">
        <f t="shared" si="40"/>
        <v>0</v>
      </c>
      <c r="BO41" s="161">
        <f t="shared" si="40"/>
        <v>0</v>
      </c>
      <c r="BP41" s="161">
        <f t="shared" ref="BP41:CU41" si="41">IF(BP39&lt;BP40,BP39,BP40)</f>
        <v>0</v>
      </c>
      <c r="BQ41" s="161">
        <f t="shared" si="41"/>
        <v>0</v>
      </c>
      <c r="BR41" s="161">
        <f t="shared" si="41"/>
        <v>0</v>
      </c>
      <c r="BS41" s="161">
        <f t="shared" si="41"/>
        <v>0</v>
      </c>
      <c r="BT41" s="161">
        <f t="shared" si="41"/>
        <v>0</v>
      </c>
      <c r="BU41" s="161">
        <f t="shared" si="41"/>
        <v>0</v>
      </c>
      <c r="BV41" s="161">
        <f t="shared" si="41"/>
        <v>0</v>
      </c>
      <c r="BW41" s="161">
        <f t="shared" si="41"/>
        <v>0</v>
      </c>
      <c r="BX41" s="161">
        <f t="shared" si="41"/>
        <v>0</v>
      </c>
      <c r="BY41" s="161">
        <f t="shared" si="41"/>
        <v>0</v>
      </c>
      <c r="BZ41" s="161">
        <f t="shared" si="41"/>
        <v>0</v>
      </c>
      <c r="CA41" s="161">
        <f t="shared" si="41"/>
        <v>0</v>
      </c>
      <c r="CB41" s="161">
        <f t="shared" si="41"/>
        <v>0</v>
      </c>
      <c r="CC41" s="161">
        <f t="shared" si="41"/>
        <v>0</v>
      </c>
      <c r="CD41" s="161">
        <f t="shared" si="41"/>
        <v>0</v>
      </c>
      <c r="CE41" s="161">
        <f t="shared" si="41"/>
        <v>0</v>
      </c>
      <c r="CF41" s="161">
        <f t="shared" si="41"/>
        <v>0</v>
      </c>
      <c r="CG41" s="161">
        <f t="shared" si="41"/>
        <v>0</v>
      </c>
      <c r="CH41" s="161">
        <f t="shared" si="41"/>
        <v>0</v>
      </c>
      <c r="CI41" s="161">
        <f t="shared" si="41"/>
        <v>0</v>
      </c>
      <c r="CJ41" s="161">
        <f t="shared" si="41"/>
        <v>0</v>
      </c>
      <c r="CK41" s="161">
        <f t="shared" si="41"/>
        <v>0</v>
      </c>
      <c r="CL41" s="161">
        <f t="shared" si="41"/>
        <v>0</v>
      </c>
      <c r="CM41" s="161">
        <f t="shared" si="41"/>
        <v>0</v>
      </c>
      <c r="CN41" s="161">
        <f t="shared" si="41"/>
        <v>0</v>
      </c>
      <c r="CO41" s="161">
        <f t="shared" si="41"/>
        <v>0</v>
      </c>
      <c r="CP41" s="161">
        <f t="shared" si="41"/>
        <v>0</v>
      </c>
      <c r="CQ41" s="161">
        <f t="shared" si="41"/>
        <v>0</v>
      </c>
      <c r="CR41" s="161">
        <f t="shared" si="41"/>
        <v>0</v>
      </c>
      <c r="CS41" s="161">
        <f t="shared" si="41"/>
        <v>0</v>
      </c>
      <c r="CT41" s="161">
        <f t="shared" si="41"/>
        <v>0</v>
      </c>
      <c r="CU41" s="161">
        <f t="shared" si="41"/>
        <v>0</v>
      </c>
      <c r="CV41" s="31"/>
    </row>
    <row r="42" spans="1:100" x14ac:dyDescent="0.35">
      <c r="A42" s="40"/>
      <c r="B42" s="160" t="s">
        <v>37</v>
      </c>
      <c r="C42" s="161">
        <f>C39-C41+C38</f>
        <v>0</v>
      </c>
      <c r="D42" s="161">
        <f t="shared" ref="D42:BO42" si="42">D39-D41</f>
        <v>0</v>
      </c>
      <c r="E42" s="161">
        <f t="shared" si="42"/>
        <v>0</v>
      </c>
      <c r="F42" s="161">
        <f t="shared" si="42"/>
        <v>0</v>
      </c>
      <c r="G42" s="161">
        <f t="shared" si="42"/>
        <v>0</v>
      </c>
      <c r="H42" s="161">
        <f t="shared" si="42"/>
        <v>0</v>
      </c>
      <c r="I42" s="161">
        <f t="shared" si="42"/>
        <v>0</v>
      </c>
      <c r="J42" s="161">
        <f t="shared" si="42"/>
        <v>0</v>
      </c>
      <c r="K42" s="161">
        <f t="shared" si="42"/>
        <v>0</v>
      </c>
      <c r="L42" s="161">
        <f t="shared" si="42"/>
        <v>0</v>
      </c>
      <c r="M42" s="161">
        <f t="shared" si="42"/>
        <v>0</v>
      </c>
      <c r="N42" s="161">
        <f t="shared" si="42"/>
        <v>0</v>
      </c>
      <c r="O42" s="161">
        <f t="shared" si="42"/>
        <v>0</v>
      </c>
      <c r="P42" s="161">
        <f t="shared" si="42"/>
        <v>0</v>
      </c>
      <c r="Q42" s="161">
        <f t="shared" si="42"/>
        <v>0</v>
      </c>
      <c r="R42" s="161">
        <f t="shared" si="42"/>
        <v>0</v>
      </c>
      <c r="S42" s="161">
        <f t="shared" si="42"/>
        <v>0</v>
      </c>
      <c r="T42" s="161">
        <f t="shared" si="42"/>
        <v>0</v>
      </c>
      <c r="U42" s="161">
        <f t="shared" si="42"/>
        <v>0</v>
      </c>
      <c r="V42" s="161">
        <f t="shared" si="42"/>
        <v>0</v>
      </c>
      <c r="W42" s="161">
        <f t="shared" si="42"/>
        <v>0</v>
      </c>
      <c r="X42" s="161">
        <f t="shared" si="42"/>
        <v>0</v>
      </c>
      <c r="Y42" s="161">
        <f t="shared" si="42"/>
        <v>0</v>
      </c>
      <c r="Z42" s="161">
        <f t="shared" si="42"/>
        <v>0</v>
      </c>
      <c r="AA42" s="161">
        <f t="shared" si="42"/>
        <v>0</v>
      </c>
      <c r="AB42" s="161">
        <f t="shared" si="42"/>
        <v>0</v>
      </c>
      <c r="AC42" s="161">
        <f t="shared" si="42"/>
        <v>0</v>
      </c>
      <c r="AD42" s="161">
        <f t="shared" si="42"/>
        <v>0</v>
      </c>
      <c r="AE42" s="161">
        <f t="shared" si="42"/>
        <v>0</v>
      </c>
      <c r="AF42" s="161">
        <f t="shared" si="42"/>
        <v>0</v>
      </c>
      <c r="AG42" s="161">
        <f t="shared" si="42"/>
        <v>0</v>
      </c>
      <c r="AH42" s="161">
        <f t="shared" si="42"/>
        <v>0</v>
      </c>
      <c r="AI42" s="161">
        <f t="shared" si="42"/>
        <v>0</v>
      </c>
      <c r="AJ42" s="161">
        <f t="shared" si="42"/>
        <v>0</v>
      </c>
      <c r="AK42" s="161">
        <f t="shared" si="42"/>
        <v>0</v>
      </c>
      <c r="AL42" s="161">
        <f t="shared" si="42"/>
        <v>0</v>
      </c>
      <c r="AM42" s="161">
        <f t="shared" si="42"/>
        <v>0</v>
      </c>
      <c r="AN42" s="161">
        <f t="shared" si="42"/>
        <v>0</v>
      </c>
      <c r="AO42" s="161">
        <f t="shared" si="42"/>
        <v>0</v>
      </c>
      <c r="AP42" s="161">
        <f t="shared" si="42"/>
        <v>0</v>
      </c>
      <c r="AQ42" s="161">
        <f t="shared" si="42"/>
        <v>0</v>
      </c>
      <c r="AR42" s="161">
        <f t="shared" si="42"/>
        <v>0</v>
      </c>
      <c r="AS42" s="161">
        <f t="shared" si="42"/>
        <v>0</v>
      </c>
      <c r="AT42" s="161">
        <f t="shared" si="42"/>
        <v>0</v>
      </c>
      <c r="AU42" s="161">
        <f t="shared" si="42"/>
        <v>0</v>
      </c>
      <c r="AV42" s="161">
        <f t="shared" si="42"/>
        <v>0</v>
      </c>
      <c r="AW42" s="161">
        <f t="shared" si="42"/>
        <v>0</v>
      </c>
      <c r="AX42" s="161">
        <f t="shared" si="42"/>
        <v>0</v>
      </c>
      <c r="AY42" s="161">
        <f t="shared" si="42"/>
        <v>0</v>
      </c>
      <c r="AZ42" s="161">
        <f t="shared" si="42"/>
        <v>0</v>
      </c>
      <c r="BA42" s="161">
        <f t="shared" si="42"/>
        <v>0</v>
      </c>
      <c r="BB42" s="161">
        <f t="shared" si="42"/>
        <v>0</v>
      </c>
      <c r="BC42" s="161">
        <f t="shared" si="42"/>
        <v>0</v>
      </c>
      <c r="BD42" s="161">
        <f t="shared" si="42"/>
        <v>0</v>
      </c>
      <c r="BE42" s="161">
        <f t="shared" si="42"/>
        <v>0</v>
      </c>
      <c r="BF42" s="161">
        <f t="shared" si="42"/>
        <v>0</v>
      </c>
      <c r="BG42" s="161">
        <f t="shared" si="42"/>
        <v>0</v>
      </c>
      <c r="BH42" s="161">
        <f t="shared" si="42"/>
        <v>0</v>
      </c>
      <c r="BI42" s="161">
        <f t="shared" si="42"/>
        <v>0</v>
      </c>
      <c r="BJ42" s="161">
        <f t="shared" si="42"/>
        <v>0</v>
      </c>
      <c r="BK42" s="161">
        <f t="shared" si="42"/>
        <v>0</v>
      </c>
      <c r="BL42" s="161">
        <f t="shared" si="42"/>
        <v>0</v>
      </c>
      <c r="BM42" s="161">
        <f t="shared" si="42"/>
        <v>0</v>
      </c>
      <c r="BN42" s="161">
        <f t="shared" si="42"/>
        <v>0</v>
      </c>
      <c r="BO42" s="161">
        <f t="shared" si="42"/>
        <v>0</v>
      </c>
      <c r="BP42" s="161">
        <f t="shared" ref="BP42:CU42" si="43">BP39-BP41</f>
        <v>0</v>
      </c>
      <c r="BQ42" s="161">
        <f t="shared" si="43"/>
        <v>0</v>
      </c>
      <c r="BR42" s="161">
        <f t="shared" si="43"/>
        <v>0</v>
      </c>
      <c r="BS42" s="161">
        <f t="shared" si="43"/>
        <v>0</v>
      </c>
      <c r="BT42" s="161">
        <f t="shared" si="43"/>
        <v>0</v>
      </c>
      <c r="BU42" s="161">
        <f t="shared" si="43"/>
        <v>0</v>
      </c>
      <c r="BV42" s="161">
        <f t="shared" si="43"/>
        <v>0</v>
      </c>
      <c r="BW42" s="161">
        <f t="shared" si="43"/>
        <v>0</v>
      </c>
      <c r="BX42" s="161">
        <f t="shared" si="43"/>
        <v>0</v>
      </c>
      <c r="BY42" s="161">
        <f t="shared" si="43"/>
        <v>0</v>
      </c>
      <c r="BZ42" s="161">
        <f t="shared" si="43"/>
        <v>0</v>
      </c>
      <c r="CA42" s="161">
        <f t="shared" si="43"/>
        <v>0</v>
      </c>
      <c r="CB42" s="161">
        <f t="shared" si="43"/>
        <v>0</v>
      </c>
      <c r="CC42" s="161">
        <f t="shared" si="43"/>
        <v>0</v>
      </c>
      <c r="CD42" s="161">
        <f t="shared" si="43"/>
        <v>0</v>
      </c>
      <c r="CE42" s="161">
        <f t="shared" si="43"/>
        <v>0</v>
      </c>
      <c r="CF42" s="161">
        <f t="shared" si="43"/>
        <v>0</v>
      </c>
      <c r="CG42" s="161">
        <f t="shared" si="43"/>
        <v>0</v>
      </c>
      <c r="CH42" s="161">
        <f t="shared" si="43"/>
        <v>0</v>
      </c>
      <c r="CI42" s="161">
        <f t="shared" si="43"/>
        <v>0</v>
      </c>
      <c r="CJ42" s="161">
        <f t="shared" si="43"/>
        <v>0</v>
      </c>
      <c r="CK42" s="161">
        <f t="shared" si="43"/>
        <v>0</v>
      </c>
      <c r="CL42" s="161">
        <f t="shared" si="43"/>
        <v>0</v>
      </c>
      <c r="CM42" s="161">
        <f t="shared" si="43"/>
        <v>0</v>
      </c>
      <c r="CN42" s="161">
        <f t="shared" si="43"/>
        <v>0</v>
      </c>
      <c r="CO42" s="161">
        <f t="shared" si="43"/>
        <v>0</v>
      </c>
      <c r="CP42" s="161">
        <f t="shared" si="43"/>
        <v>0</v>
      </c>
      <c r="CQ42" s="161">
        <f t="shared" si="43"/>
        <v>0</v>
      </c>
      <c r="CR42" s="161">
        <f t="shared" si="43"/>
        <v>0</v>
      </c>
      <c r="CS42" s="161">
        <f t="shared" si="43"/>
        <v>0</v>
      </c>
      <c r="CT42" s="161">
        <f t="shared" si="43"/>
        <v>0</v>
      </c>
      <c r="CU42" s="161">
        <f t="shared" si="43"/>
        <v>0</v>
      </c>
      <c r="CV42" s="31"/>
    </row>
    <row r="43" spans="1:100" x14ac:dyDescent="0.35">
      <c r="A43" s="40"/>
      <c r="B43" s="160"/>
      <c r="C43" s="159" t="str">
        <f>IF(C42=0,"PAID OFF","")</f>
        <v>PAID OFF</v>
      </c>
      <c r="D43" s="159" t="str">
        <f t="shared" ref="D43:BO43" si="44">IF(D42=0,"PAID OFF","")</f>
        <v>PAID OFF</v>
      </c>
      <c r="E43" s="159" t="str">
        <f t="shared" si="44"/>
        <v>PAID OFF</v>
      </c>
      <c r="F43" s="159" t="str">
        <f t="shared" si="44"/>
        <v>PAID OFF</v>
      </c>
      <c r="G43" s="159" t="str">
        <f t="shared" si="44"/>
        <v>PAID OFF</v>
      </c>
      <c r="H43" s="159" t="str">
        <f t="shared" si="44"/>
        <v>PAID OFF</v>
      </c>
      <c r="I43" s="159" t="str">
        <f t="shared" si="44"/>
        <v>PAID OFF</v>
      </c>
      <c r="J43" s="159" t="str">
        <f t="shared" si="44"/>
        <v>PAID OFF</v>
      </c>
      <c r="K43" s="159" t="str">
        <f t="shared" si="44"/>
        <v>PAID OFF</v>
      </c>
      <c r="L43" s="159" t="str">
        <f t="shared" si="44"/>
        <v>PAID OFF</v>
      </c>
      <c r="M43" s="159" t="str">
        <f t="shared" si="44"/>
        <v>PAID OFF</v>
      </c>
      <c r="N43" s="159" t="str">
        <f t="shared" si="44"/>
        <v>PAID OFF</v>
      </c>
      <c r="O43" s="159" t="str">
        <f t="shared" si="44"/>
        <v>PAID OFF</v>
      </c>
      <c r="P43" s="159" t="str">
        <f t="shared" si="44"/>
        <v>PAID OFF</v>
      </c>
      <c r="Q43" s="159" t="str">
        <f t="shared" si="44"/>
        <v>PAID OFF</v>
      </c>
      <c r="R43" s="159" t="str">
        <f t="shared" si="44"/>
        <v>PAID OFF</v>
      </c>
      <c r="S43" s="159" t="str">
        <f t="shared" si="44"/>
        <v>PAID OFF</v>
      </c>
      <c r="T43" s="159" t="str">
        <f t="shared" si="44"/>
        <v>PAID OFF</v>
      </c>
      <c r="U43" s="159" t="str">
        <f t="shared" si="44"/>
        <v>PAID OFF</v>
      </c>
      <c r="V43" s="159" t="str">
        <f t="shared" si="44"/>
        <v>PAID OFF</v>
      </c>
      <c r="W43" s="159" t="str">
        <f t="shared" si="44"/>
        <v>PAID OFF</v>
      </c>
      <c r="X43" s="159" t="str">
        <f t="shared" si="44"/>
        <v>PAID OFF</v>
      </c>
      <c r="Y43" s="159" t="str">
        <f t="shared" si="44"/>
        <v>PAID OFF</v>
      </c>
      <c r="Z43" s="159" t="str">
        <f t="shared" si="44"/>
        <v>PAID OFF</v>
      </c>
      <c r="AA43" s="159" t="str">
        <f t="shared" si="44"/>
        <v>PAID OFF</v>
      </c>
      <c r="AB43" s="159" t="str">
        <f t="shared" si="44"/>
        <v>PAID OFF</v>
      </c>
      <c r="AC43" s="159" t="str">
        <f t="shared" si="44"/>
        <v>PAID OFF</v>
      </c>
      <c r="AD43" s="159" t="str">
        <f t="shared" si="44"/>
        <v>PAID OFF</v>
      </c>
      <c r="AE43" s="159" t="str">
        <f t="shared" si="44"/>
        <v>PAID OFF</v>
      </c>
      <c r="AF43" s="159" t="str">
        <f t="shared" si="44"/>
        <v>PAID OFF</v>
      </c>
      <c r="AG43" s="159" t="str">
        <f t="shared" si="44"/>
        <v>PAID OFF</v>
      </c>
      <c r="AH43" s="159" t="str">
        <f t="shared" si="44"/>
        <v>PAID OFF</v>
      </c>
      <c r="AI43" s="159" t="str">
        <f t="shared" si="44"/>
        <v>PAID OFF</v>
      </c>
      <c r="AJ43" s="159" t="str">
        <f t="shared" si="44"/>
        <v>PAID OFF</v>
      </c>
      <c r="AK43" s="159" t="str">
        <f t="shared" si="44"/>
        <v>PAID OFF</v>
      </c>
      <c r="AL43" s="159" t="str">
        <f t="shared" si="44"/>
        <v>PAID OFF</v>
      </c>
      <c r="AM43" s="159" t="str">
        <f t="shared" si="44"/>
        <v>PAID OFF</v>
      </c>
      <c r="AN43" s="159" t="str">
        <f t="shared" si="44"/>
        <v>PAID OFF</v>
      </c>
      <c r="AO43" s="159" t="str">
        <f t="shared" si="44"/>
        <v>PAID OFF</v>
      </c>
      <c r="AP43" s="159" t="str">
        <f t="shared" si="44"/>
        <v>PAID OFF</v>
      </c>
      <c r="AQ43" s="159" t="str">
        <f t="shared" si="44"/>
        <v>PAID OFF</v>
      </c>
      <c r="AR43" s="159" t="str">
        <f t="shared" si="44"/>
        <v>PAID OFF</v>
      </c>
      <c r="AS43" s="159" t="str">
        <f t="shared" si="44"/>
        <v>PAID OFF</v>
      </c>
      <c r="AT43" s="159" t="str">
        <f t="shared" si="44"/>
        <v>PAID OFF</v>
      </c>
      <c r="AU43" s="159" t="str">
        <f t="shared" si="44"/>
        <v>PAID OFF</v>
      </c>
      <c r="AV43" s="159" t="str">
        <f t="shared" si="44"/>
        <v>PAID OFF</v>
      </c>
      <c r="AW43" s="159" t="str">
        <f t="shared" si="44"/>
        <v>PAID OFF</v>
      </c>
      <c r="AX43" s="159" t="str">
        <f t="shared" si="44"/>
        <v>PAID OFF</v>
      </c>
      <c r="AY43" s="159" t="str">
        <f t="shared" si="44"/>
        <v>PAID OFF</v>
      </c>
      <c r="AZ43" s="159" t="str">
        <f t="shared" si="44"/>
        <v>PAID OFF</v>
      </c>
      <c r="BA43" s="159" t="str">
        <f t="shared" si="44"/>
        <v>PAID OFF</v>
      </c>
      <c r="BB43" s="159" t="str">
        <f t="shared" si="44"/>
        <v>PAID OFF</v>
      </c>
      <c r="BC43" s="159" t="str">
        <f t="shared" si="44"/>
        <v>PAID OFF</v>
      </c>
      <c r="BD43" s="159" t="str">
        <f t="shared" si="44"/>
        <v>PAID OFF</v>
      </c>
      <c r="BE43" s="159" t="str">
        <f t="shared" si="44"/>
        <v>PAID OFF</v>
      </c>
      <c r="BF43" s="159" t="str">
        <f t="shared" si="44"/>
        <v>PAID OFF</v>
      </c>
      <c r="BG43" s="159" t="str">
        <f t="shared" si="44"/>
        <v>PAID OFF</v>
      </c>
      <c r="BH43" s="159" t="str">
        <f t="shared" si="44"/>
        <v>PAID OFF</v>
      </c>
      <c r="BI43" s="159" t="str">
        <f t="shared" si="44"/>
        <v>PAID OFF</v>
      </c>
      <c r="BJ43" s="159" t="str">
        <f t="shared" si="44"/>
        <v>PAID OFF</v>
      </c>
      <c r="BK43" s="159" t="str">
        <f t="shared" si="44"/>
        <v>PAID OFF</v>
      </c>
      <c r="BL43" s="159" t="str">
        <f t="shared" si="44"/>
        <v>PAID OFF</v>
      </c>
      <c r="BM43" s="159" t="str">
        <f t="shared" si="44"/>
        <v>PAID OFF</v>
      </c>
      <c r="BN43" s="159" t="str">
        <f t="shared" si="44"/>
        <v>PAID OFF</v>
      </c>
      <c r="BO43" s="159" t="str">
        <f t="shared" si="44"/>
        <v>PAID OFF</v>
      </c>
      <c r="BP43" s="159" t="str">
        <f t="shared" ref="BP43:CU43" si="45">IF(BP42=0,"PAID OFF","")</f>
        <v>PAID OFF</v>
      </c>
      <c r="BQ43" s="159" t="str">
        <f t="shared" si="45"/>
        <v>PAID OFF</v>
      </c>
      <c r="BR43" s="159" t="str">
        <f t="shared" si="45"/>
        <v>PAID OFF</v>
      </c>
      <c r="BS43" s="159" t="str">
        <f t="shared" si="45"/>
        <v>PAID OFF</v>
      </c>
      <c r="BT43" s="159" t="str">
        <f t="shared" si="45"/>
        <v>PAID OFF</v>
      </c>
      <c r="BU43" s="159" t="str">
        <f t="shared" si="45"/>
        <v>PAID OFF</v>
      </c>
      <c r="BV43" s="159" t="str">
        <f t="shared" si="45"/>
        <v>PAID OFF</v>
      </c>
      <c r="BW43" s="159" t="str">
        <f t="shared" si="45"/>
        <v>PAID OFF</v>
      </c>
      <c r="BX43" s="159" t="str">
        <f t="shared" si="45"/>
        <v>PAID OFF</v>
      </c>
      <c r="BY43" s="159" t="str">
        <f t="shared" si="45"/>
        <v>PAID OFF</v>
      </c>
      <c r="BZ43" s="159" t="str">
        <f t="shared" si="45"/>
        <v>PAID OFF</v>
      </c>
      <c r="CA43" s="159" t="str">
        <f t="shared" si="45"/>
        <v>PAID OFF</v>
      </c>
      <c r="CB43" s="159" t="str">
        <f t="shared" si="45"/>
        <v>PAID OFF</v>
      </c>
      <c r="CC43" s="159" t="str">
        <f t="shared" si="45"/>
        <v>PAID OFF</v>
      </c>
      <c r="CD43" s="159" t="str">
        <f t="shared" si="45"/>
        <v>PAID OFF</v>
      </c>
      <c r="CE43" s="159" t="str">
        <f t="shared" si="45"/>
        <v>PAID OFF</v>
      </c>
      <c r="CF43" s="159" t="str">
        <f t="shared" si="45"/>
        <v>PAID OFF</v>
      </c>
      <c r="CG43" s="159" t="str">
        <f t="shared" si="45"/>
        <v>PAID OFF</v>
      </c>
      <c r="CH43" s="159" t="str">
        <f t="shared" si="45"/>
        <v>PAID OFF</v>
      </c>
      <c r="CI43" s="159" t="str">
        <f t="shared" si="45"/>
        <v>PAID OFF</v>
      </c>
      <c r="CJ43" s="159" t="str">
        <f t="shared" si="45"/>
        <v>PAID OFF</v>
      </c>
      <c r="CK43" s="159" t="str">
        <f t="shared" si="45"/>
        <v>PAID OFF</v>
      </c>
      <c r="CL43" s="159" t="str">
        <f t="shared" si="45"/>
        <v>PAID OFF</v>
      </c>
      <c r="CM43" s="159" t="str">
        <f t="shared" si="45"/>
        <v>PAID OFF</v>
      </c>
      <c r="CN43" s="159" t="str">
        <f t="shared" si="45"/>
        <v>PAID OFF</v>
      </c>
      <c r="CO43" s="159" t="str">
        <f t="shared" si="45"/>
        <v>PAID OFF</v>
      </c>
      <c r="CP43" s="159" t="str">
        <f t="shared" si="45"/>
        <v>PAID OFF</v>
      </c>
      <c r="CQ43" s="159" t="str">
        <f t="shared" si="45"/>
        <v>PAID OFF</v>
      </c>
      <c r="CR43" s="159" t="str">
        <f t="shared" si="45"/>
        <v>PAID OFF</v>
      </c>
      <c r="CS43" s="159" t="str">
        <f t="shared" si="45"/>
        <v>PAID OFF</v>
      </c>
      <c r="CT43" s="159" t="str">
        <f t="shared" si="45"/>
        <v>PAID OFF</v>
      </c>
      <c r="CU43" s="159" t="str">
        <f t="shared" si="45"/>
        <v>PAID OFF</v>
      </c>
      <c r="CV43" s="31"/>
    </row>
    <row r="44" spans="1:100" x14ac:dyDescent="0.35">
      <c r="A44" s="40"/>
      <c r="B44" s="160" t="s">
        <v>38</v>
      </c>
      <c r="C44" s="160">
        <f>IF(C43="PAID OFF",1,1)</f>
        <v>1</v>
      </c>
      <c r="D44" s="160" t="str">
        <f>IF(D43="PAID OFF","",C44+1)</f>
        <v/>
      </c>
      <c r="E44" s="160" t="str">
        <f>IF(E43="PAID OFF","",D44+1)</f>
        <v/>
      </c>
      <c r="F44" s="160" t="str">
        <f t="shared" ref="F44:BQ44" si="46">IF(F43="PAID OFF","",E44+1)</f>
        <v/>
      </c>
      <c r="G44" s="160" t="str">
        <f t="shared" si="46"/>
        <v/>
      </c>
      <c r="H44" s="160" t="str">
        <f t="shared" si="46"/>
        <v/>
      </c>
      <c r="I44" s="160" t="str">
        <f t="shared" si="46"/>
        <v/>
      </c>
      <c r="J44" s="160" t="str">
        <f t="shared" si="46"/>
        <v/>
      </c>
      <c r="K44" s="160" t="str">
        <f t="shared" si="46"/>
        <v/>
      </c>
      <c r="L44" s="160" t="str">
        <f t="shared" si="46"/>
        <v/>
      </c>
      <c r="M44" s="160" t="str">
        <f t="shared" si="46"/>
        <v/>
      </c>
      <c r="N44" s="160" t="str">
        <f t="shared" si="46"/>
        <v/>
      </c>
      <c r="O44" s="160" t="str">
        <f t="shared" si="46"/>
        <v/>
      </c>
      <c r="P44" s="160" t="str">
        <f t="shared" si="46"/>
        <v/>
      </c>
      <c r="Q44" s="160" t="str">
        <f t="shared" si="46"/>
        <v/>
      </c>
      <c r="R44" s="160" t="str">
        <f t="shared" si="46"/>
        <v/>
      </c>
      <c r="S44" s="160" t="str">
        <f t="shared" si="46"/>
        <v/>
      </c>
      <c r="T44" s="160" t="str">
        <f t="shared" si="46"/>
        <v/>
      </c>
      <c r="U44" s="160" t="str">
        <f t="shared" si="46"/>
        <v/>
      </c>
      <c r="V44" s="160" t="str">
        <f t="shared" si="46"/>
        <v/>
      </c>
      <c r="W44" s="160" t="str">
        <f t="shared" si="46"/>
        <v/>
      </c>
      <c r="X44" s="160" t="str">
        <f t="shared" si="46"/>
        <v/>
      </c>
      <c r="Y44" s="160" t="str">
        <f t="shared" si="46"/>
        <v/>
      </c>
      <c r="Z44" s="160" t="str">
        <f t="shared" si="46"/>
        <v/>
      </c>
      <c r="AA44" s="160" t="str">
        <f t="shared" si="46"/>
        <v/>
      </c>
      <c r="AB44" s="160" t="str">
        <f t="shared" si="46"/>
        <v/>
      </c>
      <c r="AC44" s="160" t="str">
        <f t="shared" si="46"/>
        <v/>
      </c>
      <c r="AD44" s="160" t="str">
        <f t="shared" si="46"/>
        <v/>
      </c>
      <c r="AE44" s="160" t="str">
        <f t="shared" si="46"/>
        <v/>
      </c>
      <c r="AF44" s="160" t="str">
        <f t="shared" si="46"/>
        <v/>
      </c>
      <c r="AG44" s="160" t="str">
        <f t="shared" si="46"/>
        <v/>
      </c>
      <c r="AH44" s="160" t="str">
        <f t="shared" si="46"/>
        <v/>
      </c>
      <c r="AI44" s="160" t="str">
        <f t="shared" si="46"/>
        <v/>
      </c>
      <c r="AJ44" s="160" t="str">
        <f t="shared" si="46"/>
        <v/>
      </c>
      <c r="AK44" s="160" t="str">
        <f t="shared" si="46"/>
        <v/>
      </c>
      <c r="AL44" s="160" t="str">
        <f t="shared" si="46"/>
        <v/>
      </c>
      <c r="AM44" s="160" t="str">
        <f t="shared" si="46"/>
        <v/>
      </c>
      <c r="AN44" s="160" t="str">
        <f t="shared" si="46"/>
        <v/>
      </c>
      <c r="AO44" s="160" t="str">
        <f t="shared" si="46"/>
        <v/>
      </c>
      <c r="AP44" s="160" t="str">
        <f t="shared" si="46"/>
        <v/>
      </c>
      <c r="AQ44" s="160" t="str">
        <f t="shared" si="46"/>
        <v/>
      </c>
      <c r="AR44" s="160" t="str">
        <f t="shared" si="46"/>
        <v/>
      </c>
      <c r="AS44" s="160" t="str">
        <f t="shared" si="46"/>
        <v/>
      </c>
      <c r="AT44" s="160" t="str">
        <f t="shared" si="46"/>
        <v/>
      </c>
      <c r="AU44" s="160" t="str">
        <f t="shared" si="46"/>
        <v/>
      </c>
      <c r="AV44" s="160" t="str">
        <f t="shared" si="46"/>
        <v/>
      </c>
      <c r="AW44" s="160" t="str">
        <f t="shared" si="46"/>
        <v/>
      </c>
      <c r="AX44" s="160" t="str">
        <f t="shared" si="46"/>
        <v/>
      </c>
      <c r="AY44" s="160" t="str">
        <f t="shared" si="46"/>
        <v/>
      </c>
      <c r="AZ44" s="160" t="str">
        <f t="shared" si="46"/>
        <v/>
      </c>
      <c r="BA44" s="160" t="str">
        <f t="shared" si="46"/>
        <v/>
      </c>
      <c r="BB44" s="160" t="str">
        <f t="shared" si="46"/>
        <v/>
      </c>
      <c r="BC44" s="160" t="str">
        <f t="shared" si="46"/>
        <v/>
      </c>
      <c r="BD44" s="160" t="str">
        <f t="shared" si="46"/>
        <v/>
      </c>
      <c r="BE44" s="160" t="str">
        <f t="shared" si="46"/>
        <v/>
      </c>
      <c r="BF44" s="160" t="str">
        <f t="shared" si="46"/>
        <v/>
      </c>
      <c r="BG44" s="160" t="str">
        <f t="shared" si="46"/>
        <v/>
      </c>
      <c r="BH44" s="160" t="str">
        <f t="shared" si="46"/>
        <v/>
      </c>
      <c r="BI44" s="160" t="str">
        <f t="shared" si="46"/>
        <v/>
      </c>
      <c r="BJ44" s="160" t="str">
        <f t="shared" si="46"/>
        <v/>
      </c>
      <c r="BK44" s="160" t="str">
        <f t="shared" si="46"/>
        <v/>
      </c>
      <c r="BL44" s="160" t="str">
        <f t="shared" si="46"/>
        <v/>
      </c>
      <c r="BM44" s="160" t="str">
        <f t="shared" si="46"/>
        <v/>
      </c>
      <c r="BN44" s="160" t="str">
        <f t="shared" si="46"/>
        <v/>
      </c>
      <c r="BO44" s="160" t="str">
        <f t="shared" si="46"/>
        <v/>
      </c>
      <c r="BP44" s="160" t="str">
        <f t="shared" si="46"/>
        <v/>
      </c>
      <c r="BQ44" s="160" t="str">
        <f t="shared" si="46"/>
        <v/>
      </c>
      <c r="BR44" s="160" t="str">
        <f t="shared" ref="BR44:CU44" si="47">IF(BR43="PAID OFF","",BQ44+1)</f>
        <v/>
      </c>
      <c r="BS44" s="160" t="str">
        <f t="shared" si="47"/>
        <v/>
      </c>
      <c r="BT44" s="160" t="str">
        <f t="shared" si="47"/>
        <v/>
      </c>
      <c r="BU44" s="160" t="str">
        <f t="shared" si="47"/>
        <v/>
      </c>
      <c r="BV44" s="160" t="str">
        <f t="shared" si="47"/>
        <v/>
      </c>
      <c r="BW44" s="160" t="str">
        <f t="shared" si="47"/>
        <v/>
      </c>
      <c r="BX44" s="160" t="str">
        <f t="shared" si="47"/>
        <v/>
      </c>
      <c r="BY44" s="160" t="str">
        <f t="shared" si="47"/>
        <v/>
      </c>
      <c r="BZ44" s="160" t="str">
        <f t="shared" si="47"/>
        <v/>
      </c>
      <c r="CA44" s="160" t="str">
        <f t="shared" si="47"/>
        <v/>
      </c>
      <c r="CB44" s="160" t="str">
        <f t="shared" si="47"/>
        <v/>
      </c>
      <c r="CC44" s="160" t="str">
        <f t="shared" si="47"/>
        <v/>
      </c>
      <c r="CD44" s="160" t="str">
        <f t="shared" si="47"/>
        <v/>
      </c>
      <c r="CE44" s="160" t="str">
        <f t="shared" si="47"/>
        <v/>
      </c>
      <c r="CF44" s="160" t="str">
        <f t="shared" si="47"/>
        <v/>
      </c>
      <c r="CG44" s="160" t="str">
        <f t="shared" si="47"/>
        <v/>
      </c>
      <c r="CH44" s="160" t="str">
        <f t="shared" si="47"/>
        <v/>
      </c>
      <c r="CI44" s="160" t="str">
        <f t="shared" si="47"/>
        <v/>
      </c>
      <c r="CJ44" s="160" t="str">
        <f t="shared" si="47"/>
        <v/>
      </c>
      <c r="CK44" s="160" t="str">
        <f t="shared" si="47"/>
        <v/>
      </c>
      <c r="CL44" s="160" t="str">
        <f t="shared" si="47"/>
        <v/>
      </c>
      <c r="CM44" s="160" t="str">
        <f t="shared" si="47"/>
        <v/>
      </c>
      <c r="CN44" s="160" t="str">
        <f t="shared" si="47"/>
        <v/>
      </c>
      <c r="CO44" s="160" t="str">
        <f t="shared" si="47"/>
        <v/>
      </c>
      <c r="CP44" s="160" t="str">
        <f t="shared" si="47"/>
        <v/>
      </c>
      <c r="CQ44" s="160" t="str">
        <f t="shared" si="47"/>
        <v/>
      </c>
      <c r="CR44" s="160" t="str">
        <f t="shared" si="47"/>
        <v/>
      </c>
      <c r="CS44" s="160" t="str">
        <f t="shared" si="47"/>
        <v/>
      </c>
      <c r="CT44" s="160" t="str">
        <f t="shared" si="47"/>
        <v/>
      </c>
      <c r="CU44" s="160" t="str">
        <f t="shared" si="47"/>
        <v/>
      </c>
      <c r="CV44" s="31"/>
    </row>
    <row r="45" spans="1:100" x14ac:dyDescent="0.35">
      <c r="A45" s="31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31"/>
    </row>
    <row r="46" spans="1:100" x14ac:dyDescent="0.35">
      <c r="A46" s="41" t="s">
        <v>42</v>
      </c>
      <c r="B46" s="162" t="str">
        <f>'In depth results'!A7</f>
        <v/>
      </c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63"/>
      <c r="BN46" s="163"/>
      <c r="BO46" s="163"/>
      <c r="BP46" s="163"/>
      <c r="BQ46" s="163"/>
      <c r="BR46" s="163"/>
      <c r="BS46" s="163"/>
      <c r="BT46" s="163"/>
      <c r="BU46" s="163"/>
      <c r="BV46" s="163"/>
      <c r="BW46" s="163"/>
      <c r="BX46" s="163"/>
      <c r="BY46" s="163"/>
      <c r="BZ46" s="163"/>
      <c r="CA46" s="163"/>
      <c r="CB46" s="163"/>
      <c r="CC46" s="163"/>
      <c r="CD46" s="163"/>
      <c r="CE46" s="163"/>
      <c r="CF46" s="163"/>
      <c r="CG46" s="163"/>
      <c r="CH46" s="163"/>
      <c r="CI46" s="163"/>
      <c r="CJ46" s="163"/>
      <c r="CK46" s="163"/>
      <c r="CL46" s="163"/>
      <c r="CM46" s="163"/>
      <c r="CN46" s="163"/>
      <c r="CO46" s="163"/>
      <c r="CP46" s="163"/>
      <c r="CQ46" s="163"/>
      <c r="CR46" s="163"/>
      <c r="CS46" s="163"/>
      <c r="CT46" s="163"/>
      <c r="CU46" s="163"/>
      <c r="CV46" s="31"/>
    </row>
    <row r="47" spans="1:100" x14ac:dyDescent="0.35">
      <c r="A47" s="42"/>
      <c r="B47" s="163" t="s">
        <v>32</v>
      </c>
      <c r="C47" s="163"/>
      <c r="D47" s="164">
        <f>C52</f>
        <v>0</v>
      </c>
      <c r="E47" s="164">
        <f>D52</f>
        <v>0</v>
      </c>
      <c r="F47" s="164">
        <f t="shared" ref="F47:BQ47" si="48">E52</f>
        <v>0</v>
      </c>
      <c r="G47" s="164">
        <f t="shared" si="48"/>
        <v>0</v>
      </c>
      <c r="H47" s="164">
        <f t="shared" si="48"/>
        <v>0</v>
      </c>
      <c r="I47" s="164">
        <f t="shared" si="48"/>
        <v>0</v>
      </c>
      <c r="J47" s="164">
        <f t="shared" si="48"/>
        <v>0</v>
      </c>
      <c r="K47" s="164">
        <f t="shared" si="48"/>
        <v>0</v>
      </c>
      <c r="L47" s="164">
        <f t="shared" si="48"/>
        <v>0</v>
      </c>
      <c r="M47" s="164">
        <f t="shared" si="48"/>
        <v>0</v>
      </c>
      <c r="N47" s="164">
        <f t="shared" si="48"/>
        <v>0</v>
      </c>
      <c r="O47" s="164">
        <f t="shared" si="48"/>
        <v>0</v>
      </c>
      <c r="P47" s="164">
        <f t="shared" si="48"/>
        <v>0</v>
      </c>
      <c r="Q47" s="164">
        <f t="shared" si="48"/>
        <v>0</v>
      </c>
      <c r="R47" s="164">
        <f t="shared" si="48"/>
        <v>0</v>
      </c>
      <c r="S47" s="164">
        <f t="shared" si="48"/>
        <v>0</v>
      </c>
      <c r="T47" s="164">
        <f t="shared" si="48"/>
        <v>0</v>
      </c>
      <c r="U47" s="164">
        <f t="shared" si="48"/>
        <v>0</v>
      </c>
      <c r="V47" s="164">
        <f t="shared" si="48"/>
        <v>0</v>
      </c>
      <c r="W47" s="164">
        <f t="shared" si="48"/>
        <v>0</v>
      </c>
      <c r="X47" s="164">
        <f t="shared" si="48"/>
        <v>0</v>
      </c>
      <c r="Y47" s="164">
        <f t="shared" si="48"/>
        <v>0</v>
      </c>
      <c r="Z47" s="164">
        <f t="shared" si="48"/>
        <v>0</v>
      </c>
      <c r="AA47" s="164">
        <f t="shared" si="48"/>
        <v>0</v>
      </c>
      <c r="AB47" s="164">
        <f t="shared" si="48"/>
        <v>0</v>
      </c>
      <c r="AC47" s="164">
        <f t="shared" si="48"/>
        <v>0</v>
      </c>
      <c r="AD47" s="164">
        <f t="shared" si="48"/>
        <v>0</v>
      </c>
      <c r="AE47" s="164">
        <f t="shared" si="48"/>
        <v>0</v>
      </c>
      <c r="AF47" s="164">
        <f t="shared" si="48"/>
        <v>0</v>
      </c>
      <c r="AG47" s="164">
        <f t="shared" si="48"/>
        <v>0</v>
      </c>
      <c r="AH47" s="164">
        <f t="shared" si="48"/>
        <v>0</v>
      </c>
      <c r="AI47" s="164">
        <f t="shared" si="48"/>
        <v>0</v>
      </c>
      <c r="AJ47" s="164">
        <f t="shared" si="48"/>
        <v>0</v>
      </c>
      <c r="AK47" s="164">
        <f t="shared" si="48"/>
        <v>0</v>
      </c>
      <c r="AL47" s="164">
        <f t="shared" si="48"/>
        <v>0</v>
      </c>
      <c r="AM47" s="164">
        <f t="shared" si="48"/>
        <v>0</v>
      </c>
      <c r="AN47" s="164">
        <f t="shared" si="48"/>
        <v>0</v>
      </c>
      <c r="AO47" s="164">
        <f t="shared" si="48"/>
        <v>0</v>
      </c>
      <c r="AP47" s="164">
        <f t="shared" si="48"/>
        <v>0</v>
      </c>
      <c r="AQ47" s="164">
        <f t="shared" si="48"/>
        <v>0</v>
      </c>
      <c r="AR47" s="164">
        <f t="shared" si="48"/>
        <v>0</v>
      </c>
      <c r="AS47" s="164">
        <f t="shared" si="48"/>
        <v>0</v>
      </c>
      <c r="AT47" s="164">
        <f t="shared" si="48"/>
        <v>0</v>
      </c>
      <c r="AU47" s="164">
        <f t="shared" si="48"/>
        <v>0</v>
      </c>
      <c r="AV47" s="164">
        <f t="shared" si="48"/>
        <v>0</v>
      </c>
      <c r="AW47" s="164">
        <f t="shared" si="48"/>
        <v>0</v>
      </c>
      <c r="AX47" s="164">
        <f t="shared" si="48"/>
        <v>0</v>
      </c>
      <c r="AY47" s="164">
        <f t="shared" si="48"/>
        <v>0</v>
      </c>
      <c r="AZ47" s="164">
        <f t="shared" si="48"/>
        <v>0</v>
      </c>
      <c r="BA47" s="164">
        <f t="shared" si="48"/>
        <v>0</v>
      </c>
      <c r="BB47" s="164">
        <f t="shared" si="48"/>
        <v>0</v>
      </c>
      <c r="BC47" s="164">
        <f t="shared" si="48"/>
        <v>0</v>
      </c>
      <c r="BD47" s="164">
        <f t="shared" si="48"/>
        <v>0</v>
      </c>
      <c r="BE47" s="164">
        <f t="shared" si="48"/>
        <v>0</v>
      </c>
      <c r="BF47" s="164">
        <f t="shared" si="48"/>
        <v>0</v>
      </c>
      <c r="BG47" s="164">
        <f t="shared" si="48"/>
        <v>0</v>
      </c>
      <c r="BH47" s="164">
        <f t="shared" si="48"/>
        <v>0</v>
      </c>
      <c r="BI47" s="164">
        <f t="shared" si="48"/>
        <v>0</v>
      </c>
      <c r="BJ47" s="164">
        <f t="shared" si="48"/>
        <v>0</v>
      </c>
      <c r="BK47" s="164">
        <f t="shared" si="48"/>
        <v>0</v>
      </c>
      <c r="BL47" s="164">
        <f t="shared" si="48"/>
        <v>0</v>
      </c>
      <c r="BM47" s="164">
        <f t="shared" si="48"/>
        <v>0</v>
      </c>
      <c r="BN47" s="164">
        <f t="shared" si="48"/>
        <v>0</v>
      </c>
      <c r="BO47" s="164">
        <f t="shared" si="48"/>
        <v>0</v>
      </c>
      <c r="BP47" s="164">
        <f t="shared" si="48"/>
        <v>0</v>
      </c>
      <c r="BQ47" s="164">
        <f t="shared" si="48"/>
        <v>0</v>
      </c>
      <c r="BR47" s="164">
        <f t="shared" ref="BR47:CU47" si="49">BQ52</f>
        <v>0</v>
      </c>
      <c r="BS47" s="164">
        <f t="shared" si="49"/>
        <v>0</v>
      </c>
      <c r="BT47" s="164">
        <f t="shared" si="49"/>
        <v>0</v>
      </c>
      <c r="BU47" s="164">
        <f t="shared" si="49"/>
        <v>0</v>
      </c>
      <c r="BV47" s="164">
        <f t="shared" si="49"/>
        <v>0</v>
      </c>
      <c r="BW47" s="164">
        <f t="shared" si="49"/>
        <v>0</v>
      </c>
      <c r="BX47" s="164">
        <f t="shared" si="49"/>
        <v>0</v>
      </c>
      <c r="BY47" s="164">
        <f t="shared" si="49"/>
        <v>0</v>
      </c>
      <c r="BZ47" s="164">
        <f t="shared" si="49"/>
        <v>0</v>
      </c>
      <c r="CA47" s="164">
        <f t="shared" si="49"/>
        <v>0</v>
      </c>
      <c r="CB47" s="164">
        <f t="shared" si="49"/>
        <v>0</v>
      </c>
      <c r="CC47" s="164">
        <f t="shared" si="49"/>
        <v>0</v>
      </c>
      <c r="CD47" s="164">
        <f t="shared" si="49"/>
        <v>0</v>
      </c>
      <c r="CE47" s="164">
        <f t="shared" si="49"/>
        <v>0</v>
      </c>
      <c r="CF47" s="164">
        <f t="shared" si="49"/>
        <v>0</v>
      </c>
      <c r="CG47" s="164">
        <f t="shared" si="49"/>
        <v>0</v>
      </c>
      <c r="CH47" s="164">
        <f t="shared" si="49"/>
        <v>0</v>
      </c>
      <c r="CI47" s="164">
        <f t="shared" si="49"/>
        <v>0</v>
      </c>
      <c r="CJ47" s="164">
        <f t="shared" si="49"/>
        <v>0</v>
      </c>
      <c r="CK47" s="164">
        <f t="shared" si="49"/>
        <v>0</v>
      </c>
      <c r="CL47" s="164">
        <f t="shared" si="49"/>
        <v>0</v>
      </c>
      <c r="CM47" s="164">
        <f t="shared" si="49"/>
        <v>0</v>
      </c>
      <c r="CN47" s="164">
        <f t="shared" si="49"/>
        <v>0</v>
      </c>
      <c r="CO47" s="164">
        <f t="shared" si="49"/>
        <v>0</v>
      </c>
      <c r="CP47" s="164">
        <f t="shared" si="49"/>
        <v>0</v>
      </c>
      <c r="CQ47" s="164">
        <f t="shared" si="49"/>
        <v>0</v>
      </c>
      <c r="CR47" s="164">
        <f t="shared" si="49"/>
        <v>0</v>
      </c>
      <c r="CS47" s="164">
        <f t="shared" si="49"/>
        <v>0</v>
      </c>
      <c r="CT47" s="164">
        <f t="shared" si="49"/>
        <v>0</v>
      </c>
      <c r="CU47" s="164">
        <f t="shared" si="49"/>
        <v>0</v>
      </c>
      <c r="CV47" s="31"/>
    </row>
    <row r="48" spans="1:100" x14ac:dyDescent="0.35">
      <c r="A48" s="42"/>
      <c r="B48" s="163" t="s">
        <v>33</v>
      </c>
      <c r="C48" s="164">
        <f>C49*('In depth results'!C7/12)</f>
        <v>0</v>
      </c>
      <c r="D48" s="164">
        <f>D47*('In depth results'!$C$7/12)</f>
        <v>0</v>
      </c>
      <c r="E48" s="164">
        <f>E47*('In depth results'!$C$7/12)</f>
        <v>0</v>
      </c>
      <c r="F48" s="164">
        <f>F47*('In depth results'!$C$7/12)</f>
        <v>0</v>
      </c>
      <c r="G48" s="164">
        <f>G47*('In depth results'!$C$7/12)</f>
        <v>0</v>
      </c>
      <c r="H48" s="164">
        <f>H47*('In depth results'!$C$7/12)</f>
        <v>0</v>
      </c>
      <c r="I48" s="164">
        <f>I47*('In depth results'!$C$7/12)</f>
        <v>0</v>
      </c>
      <c r="J48" s="164">
        <f>J47*('In depth results'!$C$7/12)</f>
        <v>0</v>
      </c>
      <c r="K48" s="164">
        <f>K47*('In depth results'!$C$7/12)</f>
        <v>0</v>
      </c>
      <c r="L48" s="164">
        <f>L47*('In depth results'!$C$7/12)</f>
        <v>0</v>
      </c>
      <c r="M48" s="164">
        <f>M47*('In depth results'!$C$7/12)</f>
        <v>0</v>
      </c>
      <c r="N48" s="164">
        <f>N47*('In depth results'!$C$7/12)</f>
        <v>0</v>
      </c>
      <c r="O48" s="164">
        <f>O47*('In depth results'!$C$7/12)</f>
        <v>0</v>
      </c>
      <c r="P48" s="164">
        <f>P47*('In depth results'!$C$7/12)</f>
        <v>0</v>
      </c>
      <c r="Q48" s="164">
        <f>Q47*('In depth results'!$C$7/12)</f>
        <v>0</v>
      </c>
      <c r="R48" s="164">
        <f>R47*('In depth results'!$C$7/12)</f>
        <v>0</v>
      </c>
      <c r="S48" s="164">
        <f>S47*('In depth results'!$C$7/12)</f>
        <v>0</v>
      </c>
      <c r="T48" s="164">
        <f>T47*('In depth results'!$C$7/12)</f>
        <v>0</v>
      </c>
      <c r="U48" s="164">
        <f>U47*('In depth results'!$C$7/12)</f>
        <v>0</v>
      </c>
      <c r="V48" s="164">
        <f>V47*('In depth results'!$C$7/12)</f>
        <v>0</v>
      </c>
      <c r="W48" s="164">
        <f>W47*('In depth results'!$C$7/12)</f>
        <v>0</v>
      </c>
      <c r="X48" s="164">
        <f>X47*('In depth results'!$C$7/12)</f>
        <v>0</v>
      </c>
      <c r="Y48" s="164">
        <f>Y47*('In depth results'!$C$7/12)</f>
        <v>0</v>
      </c>
      <c r="Z48" s="164">
        <f>Z47*('In depth results'!$C$7/12)</f>
        <v>0</v>
      </c>
      <c r="AA48" s="164">
        <f>AA47*('In depth results'!$C$7/12)</f>
        <v>0</v>
      </c>
      <c r="AB48" s="164">
        <f>AB47*('In depth results'!$C$7/12)</f>
        <v>0</v>
      </c>
      <c r="AC48" s="164">
        <f>AC47*('In depth results'!$C$7/12)</f>
        <v>0</v>
      </c>
      <c r="AD48" s="164">
        <f>AD47*('In depth results'!$C$7/12)</f>
        <v>0</v>
      </c>
      <c r="AE48" s="164">
        <f>AE47*('In depth results'!$C$7/12)</f>
        <v>0</v>
      </c>
      <c r="AF48" s="164">
        <f>AF47*('In depth results'!$C$7/12)</f>
        <v>0</v>
      </c>
      <c r="AG48" s="164">
        <f>AG47*('In depth results'!$C$7/12)</f>
        <v>0</v>
      </c>
      <c r="AH48" s="164">
        <f>AH47*('In depth results'!$C$7/12)</f>
        <v>0</v>
      </c>
      <c r="AI48" s="164">
        <f>AI47*('In depth results'!$C$7/12)</f>
        <v>0</v>
      </c>
      <c r="AJ48" s="164">
        <f>AJ47*('In depth results'!$C$7/12)</f>
        <v>0</v>
      </c>
      <c r="AK48" s="164">
        <f>AK47*('In depth results'!$C$7/12)</f>
        <v>0</v>
      </c>
      <c r="AL48" s="164">
        <f>AL47*('In depth results'!$C$7/12)</f>
        <v>0</v>
      </c>
      <c r="AM48" s="164">
        <f>AM47*('In depth results'!$C$7/12)</f>
        <v>0</v>
      </c>
      <c r="AN48" s="164">
        <f>AN47*('In depth results'!$C$7/12)</f>
        <v>0</v>
      </c>
      <c r="AO48" s="164">
        <f>AO47*('In depth results'!$C$7/12)</f>
        <v>0</v>
      </c>
      <c r="AP48" s="164">
        <f>AP47*('In depth results'!$C$7/12)</f>
        <v>0</v>
      </c>
      <c r="AQ48" s="164">
        <f>AQ47*('In depth results'!$C$7/12)</f>
        <v>0</v>
      </c>
      <c r="AR48" s="164">
        <f>AR47*('In depth results'!$C$7/12)</f>
        <v>0</v>
      </c>
      <c r="AS48" s="164">
        <f>AS47*('In depth results'!$C$7/12)</f>
        <v>0</v>
      </c>
      <c r="AT48" s="164">
        <f>AT47*('In depth results'!$C$7/12)</f>
        <v>0</v>
      </c>
      <c r="AU48" s="164">
        <f>AU47*('In depth results'!$C$7/12)</f>
        <v>0</v>
      </c>
      <c r="AV48" s="164">
        <f>AV47*('In depth results'!$C$7/12)</f>
        <v>0</v>
      </c>
      <c r="AW48" s="164">
        <f>AW47*('In depth results'!$C$7/12)</f>
        <v>0</v>
      </c>
      <c r="AX48" s="164">
        <f>AX47*('In depth results'!$C$7/12)</f>
        <v>0</v>
      </c>
      <c r="AY48" s="164">
        <f>AY47*('In depth results'!$C$7/12)</f>
        <v>0</v>
      </c>
      <c r="AZ48" s="164">
        <f>AZ47*('In depth results'!$C$7/12)</f>
        <v>0</v>
      </c>
      <c r="BA48" s="164">
        <f>BA47*('In depth results'!$C$7/12)</f>
        <v>0</v>
      </c>
      <c r="BB48" s="164">
        <f>BB47*('In depth results'!$C$7/12)</f>
        <v>0</v>
      </c>
      <c r="BC48" s="164">
        <f>BC47*('In depth results'!$C$7/12)</f>
        <v>0</v>
      </c>
      <c r="BD48" s="164">
        <f>BD47*('In depth results'!$C$7/12)</f>
        <v>0</v>
      </c>
      <c r="BE48" s="164">
        <f>BE47*('In depth results'!$C$7/12)</f>
        <v>0</v>
      </c>
      <c r="BF48" s="164">
        <f>BF47*('In depth results'!$C$7/12)</f>
        <v>0</v>
      </c>
      <c r="BG48" s="164">
        <f>BG47*('In depth results'!$C$7/12)</f>
        <v>0</v>
      </c>
      <c r="BH48" s="164">
        <f>BH47*('In depth results'!$C$7/12)</f>
        <v>0</v>
      </c>
      <c r="BI48" s="164">
        <f>BI47*('In depth results'!$C$7/12)</f>
        <v>0</v>
      </c>
      <c r="BJ48" s="164">
        <f>BJ47*('In depth results'!$C$7/12)</f>
        <v>0</v>
      </c>
      <c r="BK48" s="164">
        <f>BK47*('In depth results'!$C$7/12)</f>
        <v>0</v>
      </c>
      <c r="BL48" s="164">
        <f>BL47*('In depth results'!$C$7/12)</f>
        <v>0</v>
      </c>
      <c r="BM48" s="164">
        <f>BM47*('In depth results'!$C$7/12)</f>
        <v>0</v>
      </c>
      <c r="BN48" s="164">
        <f>BN47*('In depth results'!$C$7/12)</f>
        <v>0</v>
      </c>
      <c r="BO48" s="164">
        <f>BO47*('In depth results'!$C$7/12)</f>
        <v>0</v>
      </c>
      <c r="BP48" s="164">
        <f>BP47*('In depth results'!$C$7/12)</f>
        <v>0</v>
      </c>
      <c r="BQ48" s="164">
        <f>BQ47*('In depth results'!$C$7/12)</f>
        <v>0</v>
      </c>
      <c r="BR48" s="164">
        <f>BR47*('In depth results'!$C$7/12)</f>
        <v>0</v>
      </c>
      <c r="BS48" s="164">
        <f>BS47*('In depth results'!$C$7/12)</f>
        <v>0</v>
      </c>
      <c r="BT48" s="164">
        <f>BT47*('In depth results'!$C$7/12)</f>
        <v>0</v>
      </c>
      <c r="BU48" s="164">
        <f>BU47*('In depth results'!$C$7/12)</f>
        <v>0</v>
      </c>
      <c r="BV48" s="164">
        <f>BV47*('In depth results'!$C$7/12)</f>
        <v>0</v>
      </c>
      <c r="BW48" s="164">
        <f>BW47*('In depth results'!$C$7/12)</f>
        <v>0</v>
      </c>
      <c r="BX48" s="164">
        <f>BX47*('In depth results'!$C$7/12)</f>
        <v>0</v>
      </c>
      <c r="BY48" s="164">
        <f>BY47*('In depth results'!$C$7/12)</f>
        <v>0</v>
      </c>
      <c r="BZ48" s="164">
        <f>BZ47*('In depth results'!$C$7/12)</f>
        <v>0</v>
      </c>
      <c r="CA48" s="164">
        <f>CA47*('In depth results'!$C$7/12)</f>
        <v>0</v>
      </c>
      <c r="CB48" s="164">
        <f>CB47*('In depth results'!$C$7/12)</f>
        <v>0</v>
      </c>
      <c r="CC48" s="164">
        <f>CC47*('In depth results'!$C$7/12)</f>
        <v>0</v>
      </c>
      <c r="CD48" s="164">
        <f>CD47*('In depth results'!$C$7/12)</f>
        <v>0</v>
      </c>
      <c r="CE48" s="164">
        <f>CE47*('In depth results'!$C$7/12)</f>
        <v>0</v>
      </c>
      <c r="CF48" s="164">
        <f>CF47*('In depth results'!$C$7/12)</f>
        <v>0</v>
      </c>
      <c r="CG48" s="164">
        <f>CG47*('In depth results'!$C$7/12)</f>
        <v>0</v>
      </c>
      <c r="CH48" s="164">
        <f>CH47*('In depth results'!$C$7/12)</f>
        <v>0</v>
      </c>
      <c r="CI48" s="164">
        <f>CI47*('In depth results'!$C$7/12)</f>
        <v>0</v>
      </c>
      <c r="CJ48" s="164">
        <f>CJ47*('In depth results'!$C$7/12)</f>
        <v>0</v>
      </c>
      <c r="CK48" s="164">
        <f>CK47*('In depth results'!$C$7/12)</f>
        <v>0</v>
      </c>
      <c r="CL48" s="164">
        <f>CL47*('In depth results'!$C$7/12)</f>
        <v>0</v>
      </c>
      <c r="CM48" s="164">
        <f>CM47*('In depth results'!$C$7/12)</f>
        <v>0</v>
      </c>
      <c r="CN48" s="164">
        <f>CN47*('In depth results'!$C$7/12)</f>
        <v>0</v>
      </c>
      <c r="CO48" s="164">
        <f>CO47*('In depth results'!$C$7/12)</f>
        <v>0</v>
      </c>
      <c r="CP48" s="164">
        <f>CP47*('In depth results'!$C$7/12)</f>
        <v>0</v>
      </c>
      <c r="CQ48" s="164">
        <f>CQ47*('In depth results'!$C$7/12)</f>
        <v>0</v>
      </c>
      <c r="CR48" s="164">
        <f>CR47*('In depth results'!$C$7/12)</f>
        <v>0</v>
      </c>
      <c r="CS48" s="164">
        <f>CS47*('In depth results'!$C$7/12)</f>
        <v>0</v>
      </c>
      <c r="CT48" s="164">
        <f>CT47*('In depth results'!$C$7/12)</f>
        <v>0</v>
      </c>
      <c r="CU48" s="164">
        <f>CU47*('In depth results'!$C$7/12)</f>
        <v>0</v>
      </c>
      <c r="CV48" s="31"/>
    </row>
    <row r="49" spans="1:100" x14ac:dyDescent="0.35">
      <c r="A49" s="42"/>
      <c r="B49" s="163" t="s">
        <v>34</v>
      </c>
      <c r="C49" s="164">
        <f>'In depth results'!B7</f>
        <v>0</v>
      </c>
      <c r="D49" s="164">
        <f>D47+D48</f>
        <v>0</v>
      </c>
      <c r="E49" s="164">
        <f t="shared" ref="E49:BP49" si="50">E47+E48</f>
        <v>0</v>
      </c>
      <c r="F49" s="164">
        <f t="shared" si="50"/>
        <v>0</v>
      </c>
      <c r="G49" s="164">
        <f t="shared" si="50"/>
        <v>0</v>
      </c>
      <c r="H49" s="164">
        <f t="shared" si="50"/>
        <v>0</v>
      </c>
      <c r="I49" s="164">
        <f t="shared" si="50"/>
        <v>0</v>
      </c>
      <c r="J49" s="164">
        <f t="shared" si="50"/>
        <v>0</v>
      </c>
      <c r="K49" s="164">
        <f t="shared" si="50"/>
        <v>0</v>
      </c>
      <c r="L49" s="164">
        <f t="shared" si="50"/>
        <v>0</v>
      </c>
      <c r="M49" s="164">
        <f t="shared" si="50"/>
        <v>0</v>
      </c>
      <c r="N49" s="164">
        <f t="shared" si="50"/>
        <v>0</v>
      </c>
      <c r="O49" s="164">
        <f t="shared" si="50"/>
        <v>0</v>
      </c>
      <c r="P49" s="164">
        <f t="shared" si="50"/>
        <v>0</v>
      </c>
      <c r="Q49" s="164">
        <f t="shared" si="50"/>
        <v>0</v>
      </c>
      <c r="R49" s="164">
        <f t="shared" si="50"/>
        <v>0</v>
      </c>
      <c r="S49" s="164">
        <f t="shared" si="50"/>
        <v>0</v>
      </c>
      <c r="T49" s="164">
        <f t="shared" si="50"/>
        <v>0</v>
      </c>
      <c r="U49" s="164">
        <f t="shared" si="50"/>
        <v>0</v>
      </c>
      <c r="V49" s="164">
        <f t="shared" si="50"/>
        <v>0</v>
      </c>
      <c r="W49" s="164">
        <f t="shared" si="50"/>
        <v>0</v>
      </c>
      <c r="X49" s="164">
        <f t="shared" si="50"/>
        <v>0</v>
      </c>
      <c r="Y49" s="164">
        <f t="shared" si="50"/>
        <v>0</v>
      </c>
      <c r="Z49" s="164">
        <f t="shared" si="50"/>
        <v>0</v>
      </c>
      <c r="AA49" s="164">
        <f t="shared" si="50"/>
        <v>0</v>
      </c>
      <c r="AB49" s="164">
        <f t="shared" si="50"/>
        <v>0</v>
      </c>
      <c r="AC49" s="164">
        <f t="shared" si="50"/>
        <v>0</v>
      </c>
      <c r="AD49" s="164">
        <f t="shared" si="50"/>
        <v>0</v>
      </c>
      <c r="AE49" s="164">
        <f t="shared" si="50"/>
        <v>0</v>
      </c>
      <c r="AF49" s="164">
        <f t="shared" si="50"/>
        <v>0</v>
      </c>
      <c r="AG49" s="164">
        <f t="shared" si="50"/>
        <v>0</v>
      </c>
      <c r="AH49" s="164">
        <f t="shared" si="50"/>
        <v>0</v>
      </c>
      <c r="AI49" s="164">
        <f t="shared" si="50"/>
        <v>0</v>
      </c>
      <c r="AJ49" s="164">
        <f t="shared" si="50"/>
        <v>0</v>
      </c>
      <c r="AK49" s="164">
        <f t="shared" si="50"/>
        <v>0</v>
      </c>
      <c r="AL49" s="164">
        <f t="shared" si="50"/>
        <v>0</v>
      </c>
      <c r="AM49" s="164">
        <f t="shared" si="50"/>
        <v>0</v>
      </c>
      <c r="AN49" s="164">
        <f t="shared" si="50"/>
        <v>0</v>
      </c>
      <c r="AO49" s="164">
        <f t="shared" si="50"/>
        <v>0</v>
      </c>
      <c r="AP49" s="164">
        <f t="shared" si="50"/>
        <v>0</v>
      </c>
      <c r="AQ49" s="164">
        <f t="shared" si="50"/>
        <v>0</v>
      </c>
      <c r="AR49" s="164">
        <f t="shared" si="50"/>
        <v>0</v>
      </c>
      <c r="AS49" s="164">
        <f t="shared" si="50"/>
        <v>0</v>
      </c>
      <c r="AT49" s="164">
        <f t="shared" si="50"/>
        <v>0</v>
      </c>
      <c r="AU49" s="164">
        <f t="shared" si="50"/>
        <v>0</v>
      </c>
      <c r="AV49" s="164">
        <f t="shared" si="50"/>
        <v>0</v>
      </c>
      <c r="AW49" s="164">
        <f t="shared" si="50"/>
        <v>0</v>
      </c>
      <c r="AX49" s="164">
        <f t="shared" si="50"/>
        <v>0</v>
      </c>
      <c r="AY49" s="164">
        <f t="shared" si="50"/>
        <v>0</v>
      </c>
      <c r="AZ49" s="164">
        <f t="shared" si="50"/>
        <v>0</v>
      </c>
      <c r="BA49" s="164">
        <f t="shared" si="50"/>
        <v>0</v>
      </c>
      <c r="BB49" s="164">
        <f t="shared" si="50"/>
        <v>0</v>
      </c>
      <c r="BC49" s="164">
        <f t="shared" si="50"/>
        <v>0</v>
      </c>
      <c r="BD49" s="164">
        <f t="shared" si="50"/>
        <v>0</v>
      </c>
      <c r="BE49" s="164">
        <f t="shared" si="50"/>
        <v>0</v>
      </c>
      <c r="BF49" s="164">
        <f t="shared" si="50"/>
        <v>0</v>
      </c>
      <c r="BG49" s="164">
        <f t="shared" si="50"/>
        <v>0</v>
      </c>
      <c r="BH49" s="164">
        <f t="shared" si="50"/>
        <v>0</v>
      </c>
      <c r="BI49" s="164">
        <f t="shared" si="50"/>
        <v>0</v>
      </c>
      <c r="BJ49" s="164">
        <f t="shared" si="50"/>
        <v>0</v>
      </c>
      <c r="BK49" s="164">
        <f t="shared" si="50"/>
        <v>0</v>
      </c>
      <c r="BL49" s="164">
        <f t="shared" si="50"/>
        <v>0</v>
      </c>
      <c r="BM49" s="164">
        <f t="shared" si="50"/>
        <v>0</v>
      </c>
      <c r="BN49" s="164">
        <f t="shared" si="50"/>
        <v>0</v>
      </c>
      <c r="BO49" s="164">
        <f t="shared" si="50"/>
        <v>0</v>
      </c>
      <c r="BP49" s="164">
        <f t="shared" si="50"/>
        <v>0</v>
      </c>
      <c r="BQ49" s="164">
        <f t="shared" ref="BQ49:CU49" si="51">BQ47+BQ48</f>
        <v>0</v>
      </c>
      <c r="BR49" s="164">
        <f t="shared" si="51"/>
        <v>0</v>
      </c>
      <c r="BS49" s="164">
        <f t="shared" si="51"/>
        <v>0</v>
      </c>
      <c r="BT49" s="164">
        <f t="shared" si="51"/>
        <v>0</v>
      </c>
      <c r="BU49" s="164">
        <f t="shared" si="51"/>
        <v>0</v>
      </c>
      <c r="BV49" s="164">
        <f t="shared" si="51"/>
        <v>0</v>
      </c>
      <c r="BW49" s="164">
        <f t="shared" si="51"/>
        <v>0</v>
      </c>
      <c r="BX49" s="164">
        <f t="shared" si="51"/>
        <v>0</v>
      </c>
      <c r="BY49" s="164">
        <f t="shared" si="51"/>
        <v>0</v>
      </c>
      <c r="BZ49" s="164">
        <f t="shared" si="51"/>
        <v>0</v>
      </c>
      <c r="CA49" s="164">
        <f t="shared" si="51"/>
        <v>0</v>
      </c>
      <c r="CB49" s="164">
        <f t="shared" si="51"/>
        <v>0</v>
      </c>
      <c r="CC49" s="164">
        <f t="shared" si="51"/>
        <v>0</v>
      </c>
      <c r="CD49" s="164">
        <f t="shared" si="51"/>
        <v>0</v>
      </c>
      <c r="CE49" s="164">
        <f t="shared" si="51"/>
        <v>0</v>
      </c>
      <c r="CF49" s="164">
        <f t="shared" si="51"/>
        <v>0</v>
      </c>
      <c r="CG49" s="164">
        <f t="shared" si="51"/>
        <v>0</v>
      </c>
      <c r="CH49" s="164">
        <f t="shared" si="51"/>
        <v>0</v>
      </c>
      <c r="CI49" s="164">
        <f t="shared" si="51"/>
        <v>0</v>
      </c>
      <c r="CJ49" s="164">
        <f t="shared" si="51"/>
        <v>0</v>
      </c>
      <c r="CK49" s="164">
        <f t="shared" si="51"/>
        <v>0</v>
      </c>
      <c r="CL49" s="164">
        <f t="shared" si="51"/>
        <v>0</v>
      </c>
      <c r="CM49" s="164">
        <f t="shared" si="51"/>
        <v>0</v>
      </c>
      <c r="CN49" s="164">
        <f t="shared" si="51"/>
        <v>0</v>
      </c>
      <c r="CO49" s="164">
        <f t="shared" si="51"/>
        <v>0</v>
      </c>
      <c r="CP49" s="164">
        <f t="shared" si="51"/>
        <v>0</v>
      </c>
      <c r="CQ49" s="164">
        <f t="shared" si="51"/>
        <v>0</v>
      </c>
      <c r="CR49" s="164">
        <f t="shared" si="51"/>
        <v>0</v>
      </c>
      <c r="CS49" s="164">
        <f t="shared" si="51"/>
        <v>0</v>
      </c>
      <c r="CT49" s="164">
        <f t="shared" si="51"/>
        <v>0</v>
      </c>
      <c r="CU49" s="164">
        <f t="shared" si="51"/>
        <v>0</v>
      </c>
      <c r="CV49" s="31"/>
    </row>
    <row r="50" spans="1:100" x14ac:dyDescent="0.35">
      <c r="A50" s="42"/>
      <c r="B50" s="163" t="s">
        <v>35</v>
      </c>
      <c r="C50" s="164">
        <f>'In depth results'!$D$7</f>
        <v>0</v>
      </c>
      <c r="D50" s="164">
        <f>IF(D49=0,'In depth results'!$D$7,'In depth results'!$D$7)+('With extra repayments workings'!D40-'With extra repayments workings'!D41)</f>
        <v>0</v>
      </c>
      <c r="E50" s="164">
        <f>IF(E49=0,'In depth results'!$D$7,'In depth results'!$D$7)+('With extra repayments workings'!E40-'With extra repayments workings'!E41)</f>
        <v>0</v>
      </c>
      <c r="F50" s="164">
        <f>IF(F49=0,'In depth results'!$D$7,'In depth results'!$D$7)+('With extra repayments workings'!F40-'With extra repayments workings'!F41)</f>
        <v>0</v>
      </c>
      <c r="G50" s="164">
        <f>IF(G49=0,'In depth results'!$D$7,'In depth results'!$D$7)+('With extra repayments workings'!G40-'With extra repayments workings'!G41)</f>
        <v>0</v>
      </c>
      <c r="H50" s="164">
        <f>IF(H49=0,'In depth results'!$D$7,'In depth results'!$D$7)+('With extra repayments workings'!H40-'With extra repayments workings'!H41)</f>
        <v>0</v>
      </c>
      <c r="I50" s="164">
        <f>IF(I49=0,'In depth results'!$D$7,'In depth results'!$D$7)+('With extra repayments workings'!I40-'With extra repayments workings'!I41)</f>
        <v>0</v>
      </c>
      <c r="J50" s="164">
        <f>IF(J49=0,'In depth results'!$D$7,'In depth results'!$D$7)+('With extra repayments workings'!J40-'With extra repayments workings'!J41)</f>
        <v>0</v>
      </c>
      <c r="K50" s="164">
        <f>IF(K49=0,'In depth results'!$D$7,'In depth results'!$D$7)+('With extra repayments workings'!K40-'With extra repayments workings'!K41)</f>
        <v>0</v>
      </c>
      <c r="L50" s="164">
        <f>IF(L49=0,'In depth results'!$D$7,'In depth results'!$D$7)+('With extra repayments workings'!L40-'With extra repayments workings'!L41)</f>
        <v>0</v>
      </c>
      <c r="M50" s="164">
        <f>IF(M49=0,'In depth results'!$D$7,'In depth results'!$D$7)+('With extra repayments workings'!M40-'With extra repayments workings'!M41)</f>
        <v>0</v>
      </c>
      <c r="N50" s="164">
        <f>IF(N49=0,'In depth results'!$D$7,'In depth results'!$D$7)+('With extra repayments workings'!N40-'With extra repayments workings'!N41)</f>
        <v>0</v>
      </c>
      <c r="O50" s="164">
        <f>IF(O49=0,'In depth results'!$D$7,'In depth results'!$D$7)+('With extra repayments workings'!O40-'With extra repayments workings'!O41)</f>
        <v>0</v>
      </c>
      <c r="P50" s="164">
        <f>IF(P49=0,'In depth results'!$D$7,'In depth results'!$D$7)+('With extra repayments workings'!P40-'With extra repayments workings'!P41)</f>
        <v>394.93907179764574</v>
      </c>
      <c r="Q50" s="164">
        <f>IF(Q49=0,'In depth results'!$D$7,'In depth results'!$D$7)+('With extra repayments workings'!Q40-'With extra repayments workings'!Q41)</f>
        <v>1110</v>
      </c>
      <c r="R50" s="164">
        <f>IF(R49=0,'In depth results'!$D$7,'In depth results'!$D$7)+('With extra repayments workings'!R40-'With extra repayments workings'!R41)</f>
        <v>1110</v>
      </c>
      <c r="S50" s="164">
        <f>IF(S49=0,'In depth results'!$D$7,'In depth results'!$D$7)+('With extra repayments workings'!S40-'With extra repayments workings'!S41)</f>
        <v>1110</v>
      </c>
      <c r="T50" s="164">
        <f>IF(T49=0,'In depth results'!$D$7,'In depth results'!$D$7)+('With extra repayments workings'!T40-'With extra repayments workings'!T41)</f>
        <v>1110</v>
      </c>
      <c r="U50" s="164">
        <f>IF(U49=0,'In depth results'!$D$7,'In depth results'!$D$7)+('With extra repayments workings'!U40-'With extra repayments workings'!U41)</f>
        <v>1110</v>
      </c>
      <c r="V50" s="164">
        <f>IF(V49=0,'In depth results'!$D$7,'In depth results'!$D$7)+('With extra repayments workings'!V40-'With extra repayments workings'!V41)</f>
        <v>1280</v>
      </c>
      <c r="W50" s="164">
        <f>IF(W49=0,'In depth results'!$D$7,'In depth results'!$D$7)+('With extra repayments workings'!W40-'With extra repayments workings'!W41)</f>
        <v>1280</v>
      </c>
      <c r="X50" s="164">
        <f>IF(X49=0,'In depth results'!$D$7,'In depth results'!$D$7)+('With extra repayments workings'!X40-'With extra repayments workings'!X41)</f>
        <v>1280</v>
      </c>
      <c r="Y50" s="164">
        <f>IF(Y49=0,'In depth results'!$D$7,'In depth results'!$D$7)+('With extra repayments workings'!Y40-'With extra repayments workings'!Y41)</f>
        <v>1280</v>
      </c>
      <c r="Z50" s="164">
        <f>IF(Z49=0,'In depth results'!$D$7,'In depth results'!$D$7)+('With extra repayments workings'!Z40-'With extra repayments workings'!Z41)</f>
        <v>1280</v>
      </c>
      <c r="AA50" s="164">
        <f>IF(AA49=0,'In depth results'!$D$7,'In depth results'!$D$7)+('With extra repayments workings'!AA40-'With extra repayments workings'!AA41)</f>
        <v>1280</v>
      </c>
      <c r="AB50" s="164">
        <f>IF(AB49=0,'In depth results'!$D$7,'In depth results'!$D$7)+('With extra repayments workings'!AB40-'With extra repayments workings'!AB41)</f>
        <v>1280</v>
      </c>
      <c r="AC50" s="164">
        <f>IF(AC49=0,'In depth results'!$D$7,'In depth results'!$D$7)+('With extra repayments workings'!AC40-'With extra repayments workings'!AC41)</f>
        <v>1280</v>
      </c>
      <c r="AD50" s="164">
        <f>IF(AD49=0,'In depth results'!$D$7,'In depth results'!$D$7)+('With extra repayments workings'!AD40-'With extra repayments workings'!AD41)</f>
        <v>1280</v>
      </c>
      <c r="AE50" s="164">
        <f>IF(AE49=0,'In depth results'!$D$7,'In depth results'!$D$7)+('With extra repayments workings'!AE40-'With extra repayments workings'!AE41)</f>
        <v>1280</v>
      </c>
      <c r="AF50" s="164">
        <f>IF(AF49=0,'In depth results'!$D$7,'In depth results'!$D$7)+('With extra repayments workings'!AF40-'With extra repayments workings'!AF41)</f>
        <v>1280</v>
      </c>
      <c r="AG50" s="164">
        <f>IF(AG49=0,'In depth results'!$D$7,'In depth results'!$D$7)+('With extra repayments workings'!AG40-'With extra repayments workings'!AG41)</f>
        <v>1280</v>
      </c>
      <c r="AH50" s="164">
        <f>IF(AH49=0,'In depth results'!$D$7,'In depth results'!$D$7)+('With extra repayments workings'!AH40-'With extra repayments workings'!AH41)</f>
        <v>1280</v>
      </c>
      <c r="AI50" s="164">
        <f>IF(AI49=0,'In depth results'!$D$7,'In depth results'!$D$7)+('With extra repayments workings'!AI40-'With extra repayments workings'!AI41)</f>
        <v>1280</v>
      </c>
      <c r="AJ50" s="164">
        <f>IF(AJ49=0,'In depth results'!$D$7,'In depth results'!$D$7)+('With extra repayments workings'!AJ40-'With extra repayments workings'!AJ41)</f>
        <v>1280</v>
      </c>
      <c r="AK50" s="164">
        <f>IF(AK49=0,'In depth results'!$D$7,'In depth results'!$D$7)+('With extra repayments workings'!AK40-'With extra repayments workings'!AK41)</f>
        <v>1280</v>
      </c>
      <c r="AL50" s="164">
        <f>IF(AL49=0,'In depth results'!$D$7,'In depth results'!$D$7)+('With extra repayments workings'!AL40-'With extra repayments workings'!AL41)</f>
        <v>1280</v>
      </c>
      <c r="AM50" s="164">
        <f>IF(AM49=0,'In depth results'!$D$7,'In depth results'!$D$7)+('With extra repayments workings'!AM40-'With extra repayments workings'!AM41)</f>
        <v>1280</v>
      </c>
      <c r="AN50" s="164">
        <f>IF(AN49=0,'In depth results'!$D$7,'In depth results'!$D$7)+('With extra repayments workings'!AN40-'With extra repayments workings'!AN41)</f>
        <v>1280</v>
      </c>
      <c r="AO50" s="164">
        <f>IF(AO49=0,'In depth results'!$D$7,'In depth results'!$D$7)+('With extra repayments workings'!AO40-'With extra repayments workings'!AO41)</f>
        <v>1280</v>
      </c>
      <c r="AP50" s="164">
        <f>IF(AP49=0,'In depth results'!$D$7,'In depth results'!$D$7)+('With extra repayments workings'!AP40-'With extra repayments workings'!AP41)</f>
        <v>1280</v>
      </c>
      <c r="AQ50" s="164">
        <f>IF(AQ49=0,'In depth results'!$D$7,'In depth results'!$D$7)+('With extra repayments workings'!AQ40-'With extra repayments workings'!AQ41)</f>
        <v>1280</v>
      </c>
      <c r="AR50" s="164">
        <f>IF(AR49=0,'In depth results'!$D$7,'In depth results'!$D$7)+('With extra repayments workings'!AR40-'With extra repayments workings'!AR41)</f>
        <v>1280</v>
      </c>
      <c r="AS50" s="164">
        <f>IF(AS49=0,'In depth results'!$D$7,'In depth results'!$D$7)+('With extra repayments workings'!AS40-'With extra repayments workings'!AS41)</f>
        <v>1280</v>
      </c>
      <c r="AT50" s="164">
        <f>IF(AT49=0,'In depth results'!$D$7,'In depth results'!$D$7)+('With extra repayments workings'!AT40-'With extra repayments workings'!AT41)</f>
        <v>1280</v>
      </c>
      <c r="AU50" s="164">
        <f>IF(AU49=0,'In depth results'!$D$7,'In depth results'!$D$7)+('With extra repayments workings'!AU40-'With extra repayments workings'!AU41)</f>
        <v>1280</v>
      </c>
      <c r="AV50" s="164">
        <f>IF(AV49=0,'In depth results'!$D$7,'In depth results'!$D$7)+('With extra repayments workings'!AV40-'With extra repayments workings'!AV41)</f>
        <v>1280</v>
      </c>
      <c r="AW50" s="164">
        <f>IF(AW49=0,'In depth results'!$D$7,'In depth results'!$D$7)+('With extra repayments workings'!AW40-'With extra repayments workings'!AW41)</f>
        <v>1280</v>
      </c>
      <c r="AX50" s="164">
        <f>IF(AX49=0,'In depth results'!$D$7,'In depth results'!$D$7)+('With extra repayments workings'!AX40-'With extra repayments workings'!AX41)</f>
        <v>1280</v>
      </c>
      <c r="AY50" s="164">
        <f>IF(AY49=0,'In depth results'!$D$7,'In depth results'!$D$7)+('With extra repayments workings'!AY40-'With extra repayments workings'!AY41)</f>
        <v>1280</v>
      </c>
      <c r="AZ50" s="164">
        <f>IF(AZ49=0,'In depth results'!$D$7,'In depth results'!$D$7)+('With extra repayments workings'!AZ40-'With extra repayments workings'!AZ41)</f>
        <v>1280</v>
      </c>
      <c r="BA50" s="164">
        <f>IF(BA49=0,'In depth results'!$D$7,'In depth results'!$D$7)+('With extra repayments workings'!BA40-'With extra repayments workings'!BA41)</f>
        <v>1280</v>
      </c>
      <c r="BB50" s="164">
        <f>IF(BB49=0,'In depth results'!$D$7,'In depth results'!$D$7)+('With extra repayments workings'!BB40-'With extra repayments workings'!BB41)</f>
        <v>1280</v>
      </c>
      <c r="BC50" s="164">
        <f>IF(BC49=0,'In depth results'!$D$7,'In depth results'!$D$7)+('With extra repayments workings'!BC40-'With extra repayments workings'!BC41)</f>
        <v>1280</v>
      </c>
      <c r="BD50" s="164">
        <f>IF(BD49=0,'In depth results'!$D$7,'In depth results'!$D$7)+('With extra repayments workings'!BD40-'With extra repayments workings'!BD41)</f>
        <v>1280</v>
      </c>
      <c r="BE50" s="164">
        <f>IF(BE49=0,'In depth results'!$D$7,'In depth results'!$D$7)+('With extra repayments workings'!BE40-'With extra repayments workings'!BE41)</f>
        <v>1280</v>
      </c>
      <c r="BF50" s="164">
        <f>IF(BF49=0,'In depth results'!$D$7,'In depth results'!$D$7)+('With extra repayments workings'!BF40-'With extra repayments workings'!BF41)</f>
        <v>1280</v>
      </c>
      <c r="BG50" s="164">
        <f>IF(BG49=0,'In depth results'!$D$7,'In depth results'!$D$7)+('With extra repayments workings'!BG40-'With extra repayments workings'!BG41)</f>
        <v>1280</v>
      </c>
      <c r="BH50" s="164">
        <f>IF(BH49=0,'In depth results'!$D$7,'In depth results'!$D$7)+('With extra repayments workings'!BH40-'With extra repayments workings'!BH41)</f>
        <v>1280</v>
      </c>
      <c r="BI50" s="164">
        <f>IF(BI49=0,'In depth results'!$D$7,'In depth results'!$D$7)+('With extra repayments workings'!BI40-'With extra repayments workings'!BI41)</f>
        <v>1280</v>
      </c>
      <c r="BJ50" s="164">
        <f>IF(BJ49=0,'In depth results'!$D$7,'In depth results'!$D$7)+('With extra repayments workings'!BJ40-'With extra repayments workings'!BJ41)</f>
        <v>1280</v>
      </c>
      <c r="BK50" s="164">
        <f>IF(BK49=0,'In depth results'!$D$7,'In depth results'!$D$7)+('With extra repayments workings'!BK40-'With extra repayments workings'!BK41)</f>
        <v>1280</v>
      </c>
      <c r="BL50" s="164">
        <f>IF(BL49=0,'In depth results'!$D$7,'In depth results'!$D$7)+('With extra repayments workings'!BL40-'With extra repayments workings'!BL41)</f>
        <v>1280</v>
      </c>
      <c r="BM50" s="164">
        <f>IF(BM49=0,'In depth results'!$D$7,'In depth results'!$D$7)+('With extra repayments workings'!BM40-'With extra repayments workings'!BM41)</f>
        <v>1280</v>
      </c>
      <c r="BN50" s="164">
        <f>IF(BN49=0,'In depth results'!$D$7,'In depth results'!$D$7)+('With extra repayments workings'!BN40-'With extra repayments workings'!BN41)</f>
        <v>1280</v>
      </c>
      <c r="BO50" s="164">
        <f>IF(BO49=0,'In depth results'!$D$7,'In depth results'!$D$7)+('With extra repayments workings'!BO40-'With extra repayments workings'!BO41)</f>
        <v>1280</v>
      </c>
      <c r="BP50" s="164">
        <f>IF(BP49=0,'In depth results'!$D$7,'In depth results'!$D$7)+('With extra repayments workings'!BP40-'With extra repayments workings'!BP41)</f>
        <v>1280</v>
      </c>
      <c r="BQ50" s="164">
        <f>IF(BQ49=0,'In depth results'!$D$7,'In depth results'!$D$7)+('With extra repayments workings'!BQ40-'With extra repayments workings'!BQ41)</f>
        <v>1280</v>
      </c>
      <c r="BR50" s="164">
        <f>IF(BR49=0,'In depth results'!$D$7,'In depth results'!$D$7)+('With extra repayments workings'!BR40-'With extra repayments workings'!BR41)</f>
        <v>1280</v>
      </c>
      <c r="BS50" s="164">
        <f>IF(BS49=0,'In depth results'!$D$7,'In depth results'!$D$7)+('With extra repayments workings'!BS40-'With extra repayments workings'!BS41)</f>
        <v>1280</v>
      </c>
      <c r="BT50" s="164">
        <f>IF(BT49=0,'In depth results'!$D$7,'In depth results'!$D$7)+('With extra repayments workings'!BT40-'With extra repayments workings'!BT41)</f>
        <v>1280</v>
      </c>
      <c r="BU50" s="164">
        <f>IF(BU49=0,'In depth results'!$D$7,'In depth results'!$D$7)+('With extra repayments workings'!BU40-'With extra repayments workings'!BU41)</f>
        <v>1280</v>
      </c>
      <c r="BV50" s="164">
        <f>IF(BV49=0,'In depth results'!$D$7,'In depth results'!$D$7)+('With extra repayments workings'!BV40-'With extra repayments workings'!BV41)</f>
        <v>1280</v>
      </c>
      <c r="BW50" s="164">
        <f>IF(BW49=0,'In depth results'!$D$7,'In depth results'!$D$7)+('With extra repayments workings'!BW40-'With extra repayments workings'!BW41)</f>
        <v>1280</v>
      </c>
      <c r="BX50" s="164">
        <f>IF(BX49=0,'In depth results'!$D$7,'In depth results'!$D$7)+('With extra repayments workings'!BX40-'With extra repayments workings'!BX41)</f>
        <v>1280</v>
      </c>
      <c r="BY50" s="164">
        <f>IF(BY49=0,'In depth results'!$D$7,'In depth results'!$D$7)+('With extra repayments workings'!BY40-'With extra repayments workings'!BY41)</f>
        <v>1280</v>
      </c>
      <c r="BZ50" s="164">
        <f>IF(BZ49=0,'In depth results'!$D$7,'In depth results'!$D$7)+('With extra repayments workings'!BZ40-'With extra repayments workings'!BZ41)</f>
        <v>1280</v>
      </c>
      <c r="CA50" s="164">
        <f>IF(CA49=0,'In depth results'!$D$7,'In depth results'!$D$7)+('With extra repayments workings'!CA40-'With extra repayments workings'!CA41)</f>
        <v>1280</v>
      </c>
      <c r="CB50" s="164">
        <f>IF(CB49=0,'In depth results'!$D$7,'In depth results'!$D$7)+('With extra repayments workings'!CB40-'With extra repayments workings'!CB41)</f>
        <v>1280</v>
      </c>
      <c r="CC50" s="164">
        <f>IF(CC49=0,'In depth results'!$D$7,'In depth results'!$D$7)+('With extra repayments workings'!CC40-'With extra repayments workings'!CC41)</f>
        <v>1280</v>
      </c>
      <c r="CD50" s="164">
        <f>IF(CD49=0,'In depth results'!$D$7,'In depth results'!$D$7)+('With extra repayments workings'!CD40-'With extra repayments workings'!CD41)</f>
        <v>1280</v>
      </c>
      <c r="CE50" s="164">
        <f>IF(CE49=0,'In depth results'!$D$7,'In depth results'!$D$7)+('With extra repayments workings'!CE40-'With extra repayments workings'!CE41)</f>
        <v>1280</v>
      </c>
      <c r="CF50" s="164">
        <f>IF(CF49=0,'In depth results'!$D$7,'In depth results'!$D$7)+('With extra repayments workings'!CF40-'With extra repayments workings'!CF41)</f>
        <v>1280</v>
      </c>
      <c r="CG50" s="164">
        <f>IF(CG49=0,'In depth results'!$D$7,'In depth results'!$D$7)+('With extra repayments workings'!CG40-'With extra repayments workings'!CG41)</f>
        <v>1280</v>
      </c>
      <c r="CH50" s="164">
        <f>IF(CH49=0,'In depth results'!$D$7,'In depth results'!$D$7)+('With extra repayments workings'!CH40-'With extra repayments workings'!CH41)</f>
        <v>1280</v>
      </c>
      <c r="CI50" s="164">
        <f>IF(CI49=0,'In depth results'!$D$7,'In depth results'!$D$7)+('With extra repayments workings'!CI40-'With extra repayments workings'!CI41)</f>
        <v>1280</v>
      </c>
      <c r="CJ50" s="164">
        <f>IF(CJ49=0,'In depth results'!$D$7,'In depth results'!$D$7)+('With extra repayments workings'!CJ40-'With extra repayments workings'!CJ41)</f>
        <v>1280</v>
      </c>
      <c r="CK50" s="164">
        <f>IF(CK49=0,'In depth results'!$D$7,'In depth results'!$D$7)+('With extra repayments workings'!CK40-'With extra repayments workings'!CK41)</f>
        <v>1280</v>
      </c>
      <c r="CL50" s="164">
        <f>IF(CL49=0,'In depth results'!$D$7,'In depth results'!$D$7)+('With extra repayments workings'!CL40-'With extra repayments workings'!CL41)</f>
        <v>1280</v>
      </c>
      <c r="CM50" s="164">
        <f>IF(CM49=0,'In depth results'!$D$7,'In depth results'!$D$7)+('With extra repayments workings'!CM40-'With extra repayments workings'!CM41)</f>
        <v>1280</v>
      </c>
      <c r="CN50" s="164">
        <f>IF(CN49=0,'In depth results'!$D$7,'In depth results'!$D$7)+('With extra repayments workings'!CN40-'With extra repayments workings'!CN41)</f>
        <v>1280</v>
      </c>
      <c r="CO50" s="164">
        <f>IF(CO49=0,'In depth results'!$D$7,'In depth results'!$D$7)+('With extra repayments workings'!CO40-'With extra repayments workings'!CO41)</f>
        <v>1280</v>
      </c>
      <c r="CP50" s="164">
        <f>IF(CP49=0,'In depth results'!$D$7,'In depth results'!$D$7)+('With extra repayments workings'!CP40-'With extra repayments workings'!CP41)</f>
        <v>1280</v>
      </c>
      <c r="CQ50" s="164">
        <f>IF(CQ49=0,'In depth results'!$D$7,'In depth results'!$D$7)+('With extra repayments workings'!CQ40-'With extra repayments workings'!CQ41)</f>
        <v>1280</v>
      </c>
      <c r="CR50" s="164">
        <f>IF(CR49=0,'In depth results'!$D$7,'In depth results'!$D$7)+('With extra repayments workings'!CR40-'With extra repayments workings'!CR41)</f>
        <v>1280</v>
      </c>
      <c r="CS50" s="164">
        <f>IF(CS49=0,'In depth results'!$D$7,'In depth results'!$D$7)+('With extra repayments workings'!CS40-'With extra repayments workings'!CS41)</f>
        <v>1280</v>
      </c>
      <c r="CT50" s="164">
        <f>IF(CT49=0,'In depth results'!$D$7,'In depth results'!$D$7)+('With extra repayments workings'!CT40-'With extra repayments workings'!CT41)</f>
        <v>1280</v>
      </c>
      <c r="CU50" s="164">
        <f>IF(CU49=0,'In depth results'!$D$7,'In depth results'!$D$7)+('With extra repayments workings'!CU40-'With extra repayments workings'!CU41)</f>
        <v>1280</v>
      </c>
      <c r="CV50" s="31"/>
    </row>
    <row r="51" spans="1:100" x14ac:dyDescent="0.35">
      <c r="A51" s="42"/>
      <c r="B51" s="163" t="s">
        <v>36</v>
      </c>
      <c r="C51" s="164">
        <f>IF(C49&lt;C50,C49,C50)</f>
        <v>0</v>
      </c>
      <c r="D51" s="164">
        <f t="shared" ref="D51:BO51" si="52">IF(D49&lt;D50,D49,D50)</f>
        <v>0</v>
      </c>
      <c r="E51" s="164">
        <f t="shared" si="52"/>
        <v>0</v>
      </c>
      <c r="F51" s="164">
        <f t="shared" si="52"/>
        <v>0</v>
      </c>
      <c r="G51" s="164">
        <f t="shared" si="52"/>
        <v>0</v>
      </c>
      <c r="H51" s="164">
        <f t="shared" si="52"/>
        <v>0</v>
      </c>
      <c r="I51" s="164">
        <f t="shared" si="52"/>
        <v>0</v>
      </c>
      <c r="J51" s="164">
        <f t="shared" si="52"/>
        <v>0</v>
      </c>
      <c r="K51" s="164">
        <f t="shared" si="52"/>
        <v>0</v>
      </c>
      <c r="L51" s="164">
        <f t="shared" si="52"/>
        <v>0</v>
      </c>
      <c r="M51" s="164">
        <f t="shared" si="52"/>
        <v>0</v>
      </c>
      <c r="N51" s="164">
        <f t="shared" si="52"/>
        <v>0</v>
      </c>
      <c r="O51" s="164">
        <f t="shared" si="52"/>
        <v>0</v>
      </c>
      <c r="P51" s="164">
        <f t="shared" si="52"/>
        <v>0</v>
      </c>
      <c r="Q51" s="164">
        <f t="shared" si="52"/>
        <v>0</v>
      </c>
      <c r="R51" s="164">
        <f t="shared" si="52"/>
        <v>0</v>
      </c>
      <c r="S51" s="164">
        <f t="shared" si="52"/>
        <v>0</v>
      </c>
      <c r="T51" s="164">
        <f t="shared" si="52"/>
        <v>0</v>
      </c>
      <c r="U51" s="164">
        <f t="shared" si="52"/>
        <v>0</v>
      </c>
      <c r="V51" s="164">
        <f t="shared" si="52"/>
        <v>0</v>
      </c>
      <c r="W51" s="164">
        <f t="shared" si="52"/>
        <v>0</v>
      </c>
      <c r="X51" s="164">
        <f t="shared" si="52"/>
        <v>0</v>
      </c>
      <c r="Y51" s="164">
        <f t="shared" si="52"/>
        <v>0</v>
      </c>
      <c r="Z51" s="164">
        <f t="shared" si="52"/>
        <v>0</v>
      </c>
      <c r="AA51" s="164">
        <f t="shared" si="52"/>
        <v>0</v>
      </c>
      <c r="AB51" s="164">
        <f t="shared" si="52"/>
        <v>0</v>
      </c>
      <c r="AC51" s="164">
        <f t="shared" si="52"/>
        <v>0</v>
      </c>
      <c r="AD51" s="164">
        <f t="shared" si="52"/>
        <v>0</v>
      </c>
      <c r="AE51" s="164">
        <f t="shared" si="52"/>
        <v>0</v>
      </c>
      <c r="AF51" s="164">
        <f t="shared" si="52"/>
        <v>0</v>
      </c>
      <c r="AG51" s="164">
        <f t="shared" si="52"/>
        <v>0</v>
      </c>
      <c r="AH51" s="164">
        <f t="shared" si="52"/>
        <v>0</v>
      </c>
      <c r="AI51" s="164">
        <f t="shared" si="52"/>
        <v>0</v>
      </c>
      <c r="AJ51" s="164">
        <f t="shared" si="52"/>
        <v>0</v>
      </c>
      <c r="AK51" s="164">
        <f t="shared" si="52"/>
        <v>0</v>
      </c>
      <c r="AL51" s="164">
        <f t="shared" si="52"/>
        <v>0</v>
      </c>
      <c r="AM51" s="164">
        <f t="shared" si="52"/>
        <v>0</v>
      </c>
      <c r="AN51" s="164">
        <f t="shared" si="52"/>
        <v>0</v>
      </c>
      <c r="AO51" s="164">
        <f t="shared" si="52"/>
        <v>0</v>
      </c>
      <c r="AP51" s="164">
        <f t="shared" si="52"/>
        <v>0</v>
      </c>
      <c r="AQ51" s="164">
        <f t="shared" si="52"/>
        <v>0</v>
      </c>
      <c r="AR51" s="164">
        <f t="shared" si="52"/>
        <v>0</v>
      </c>
      <c r="AS51" s="164">
        <f t="shared" si="52"/>
        <v>0</v>
      </c>
      <c r="AT51" s="164">
        <f t="shared" si="52"/>
        <v>0</v>
      </c>
      <c r="AU51" s="164">
        <f t="shared" si="52"/>
        <v>0</v>
      </c>
      <c r="AV51" s="164">
        <f t="shared" si="52"/>
        <v>0</v>
      </c>
      <c r="AW51" s="164">
        <f t="shared" si="52"/>
        <v>0</v>
      </c>
      <c r="AX51" s="164">
        <f t="shared" si="52"/>
        <v>0</v>
      </c>
      <c r="AY51" s="164">
        <f t="shared" si="52"/>
        <v>0</v>
      </c>
      <c r="AZ51" s="164">
        <f t="shared" si="52"/>
        <v>0</v>
      </c>
      <c r="BA51" s="164">
        <f t="shared" si="52"/>
        <v>0</v>
      </c>
      <c r="BB51" s="164">
        <f t="shared" si="52"/>
        <v>0</v>
      </c>
      <c r="BC51" s="164">
        <f t="shared" si="52"/>
        <v>0</v>
      </c>
      <c r="BD51" s="164">
        <f t="shared" si="52"/>
        <v>0</v>
      </c>
      <c r="BE51" s="164">
        <f t="shared" si="52"/>
        <v>0</v>
      </c>
      <c r="BF51" s="164">
        <f t="shared" si="52"/>
        <v>0</v>
      </c>
      <c r="BG51" s="164">
        <f t="shared" si="52"/>
        <v>0</v>
      </c>
      <c r="BH51" s="164">
        <f t="shared" si="52"/>
        <v>0</v>
      </c>
      <c r="BI51" s="164">
        <f t="shared" si="52"/>
        <v>0</v>
      </c>
      <c r="BJ51" s="164">
        <f t="shared" si="52"/>
        <v>0</v>
      </c>
      <c r="BK51" s="164">
        <f t="shared" si="52"/>
        <v>0</v>
      </c>
      <c r="BL51" s="164">
        <f t="shared" si="52"/>
        <v>0</v>
      </c>
      <c r="BM51" s="164">
        <f t="shared" si="52"/>
        <v>0</v>
      </c>
      <c r="BN51" s="164">
        <f t="shared" si="52"/>
        <v>0</v>
      </c>
      <c r="BO51" s="164">
        <f t="shared" si="52"/>
        <v>0</v>
      </c>
      <c r="BP51" s="164">
        <f t="shared" ref="BP51:CU51" si="53">IF(BP49&lt;BP50,BP49,BP50)</f>
        <v>0</v>
      </c>
      <c r="BQ51" s="164">
        <f t="shared" si="53"/>
        <v>0</v>
      </c>
      <c r="BR51" s="164">
        <f t="shared" si="53"/>
        <v>0</v>
      </c>
      <c r="BS51" s="164">
        <f t="shared" si="53"/>
        <v>0</v>
      </c>
      <c r="BT51" s="164">
        <f t="shared" si="53"/>
        <v>0</v>
      </c>
      <c r="BU51" s="164">
        <f t="shared" si="53"/>
        <v>0</v>
      </c>
      <c r="BV51" s="164">
        <f t="shared" si="53"/>
        <v>0</v>
      </c>
      <c r="BW51" s="164">
        <f t="shared" si="53"/>
        <v>0</v>
      </c>
      <c r="BX51" s="164">
        <f t="shared" si="53"/>
        <v>0</v>
      </c>
      <c r="BY51" s="164">
        <f t="shared" si="53"/>
        <v>0</v>
      </c>
      <c r="BZ51" s="164">
        <f t="shared" si="53"/>
        <v>0</v>
      </c>
      <c r="CA51" s="164">
        <f t="shared" si="53"/>
        <v>0</v>
      </c>
      <c r="CB51" s="164">
        <f t="shared" si="53"/>
        <v>0</v>
      </c>
      <c r="CC51" s="164">
        <f t="shared" si="53"/>
        <v>0</v>
      </c>
      <c r="CD51" s="164">
        <f t="shared" si="53"/>
        <v>0</v>
      </c>
      <c r="CE51" s="164">
        <f t="shared" si="53"/>
        <v>0</v>
      </c>
      <c r="CF51" s="164">
        <f t="shared" si="53"/>
        <v>0</v>
      </c>
      <c r="CG51" s="164">
        <f t="shared" si="53"/>
        <v>0</v>
      </c>
      <c r="CH51" s="164">
        <f t="shared" si="53"/>
        <v>0</v>
      </c>
      <c r="CI51" s="164">
        <f t="shared" si="53"/>
        <v>0</v>
      </c>
      <c r="CJ51" s="164">
        <f t="shared" si="53"/>
        <v>0</v>
      </c>
      <c r="CK51" s="164">
        <f t="shared" si="53"/>
        <v>0</v>
      </c>
      <c r="CL51" s="164">
        <f t="shared" si="53"/>
        <v>0</v>
      </c>
      <c r="CM51" s="164">
        <f t="shared" si="53"/>
        <v>0</v>
      </c>
      <c r="CN51" s="164">
        <f t="shared" si="53"/>
        <v>0</v>
      </c>
      <c r="CO51" s="164">
        <f t="shared" si="53"/>
        <v>0</v>
      </c>
      <c r="CP51" s="164">
        <f t="shared" si="53"/>
        <v>0</v>
      </c>
      <c r="CQ51" s="164">
        <f t="shared" si="53"/>
        <v>0</v>
      </c>
      <c r="CR51" s="164">
        <f t="shared" si="53"/>
        <v>0</v>
      </c>
      <c r="CS51" s="164">
        <f t="shared" si="53"/>
        <v>0</v>
      </c>
      <c r="CT51" s="164">
        <f t="shared" si="53"/>
        <v>0</v>
      </c>
      <c r="CU51" s="164">
        <f t="shared" si="53"/>
        <v>0</v>
      </c>
      <c r="CV51" s="31"/>
    </row>
    <row r="52" spans="1:100" x14ac:dyDescent="0.35">
      <c r="A52" s="42"/>
      <c r="B52" s="163" t="s">
        <v>37</v>
      </c>
      <c r="C52" s="164">
        <f>C49-C51+C48</f>
        <v>0</v>
      </c>
      <c r="D52" s="164">
        <f t="shared" ref="D52:BO52" si="54">D49-D51</f>
        <v>0</v>
      </c>
      <c r="E52" s="164">
        <f t="shared" si="54"/>
        <v>0</v>
      </c>
      <c r="F52" s="164">
        <f t="shared" si="54"/>
        <v>0</v>
      </c>
      <c r="G52" s="164">
        <f t="shared" si="54"/>
        <v>0</v>
      </c>
      <c r="H52" s="164">
        <f t="shared" si="54"/>
        <v>0</v>
      </c>
      <c r="I52" s="164">
        <f t="shared" si="54"/>
        <v>0</v>
      </c>
      <c r="J52" s="164">
        <f t="shared" si="54"/>
        <v>0</v>
      </c>
      <c r="K52" s="164">
        <f t="shared" si="54"/>
        <v>0</v>
      </c>
      <c r="L52" s="164">
        <f t="shared" si="54"/>
        <v>0</v>
      </c>
      <c r="M52" s="164">
        <f t="shared" si="54"/>
        <v>0</v>
      </c>
      <c r="N52" s="164">
        <f t="shared" si="54"/>
        <v>0</v>
      </c>
      <c r="O52" s="164">
        <f t="shared" si="54"/>
        <v>0</v>
      </c>
      <c r="P52" s="164">
        <f t="shared" si="54"/>
        <v>0</v>
      </c>
      <c r="Q52" s="164">
        <f t="shared" si="54"/>
        <v>0</v>
      </c>
      <c r="R52" s="164">
        <f t="shared" si="54"/>
        <v>0</v>
      </c>
      <c r="S52" s="164">
        <f t="shared" si="54"/>
        <v>0</v>
      </c>
      <c r="T52" s="164">
        <f t="shared" si="54"/>
        <v>0</v>
      </c>
      <c r="U52" s="164">
        <f t="shared" si="54"/>
        <v>0</v>
      </c>
      <c r="V52" s="164">
        <f t="shared" si="54"/>
        <v>0</v>
      </c>
      <c r="W52" s="164">
        <f t="shared" si="54"/>
        <v>0</v>
      </c>
      <c r="X52" s="164">
        <f t="shared" si="54"/>
        <v>0</v>
      </c>
      <c r="Y52" s="164">
        <f t="shared" si="54"/>
        <v>0</v>
      </c>
      <c r="Z52" s="164">
        <f t="shared" si="54"/>
        <v>0</v>
      </c>
      <c r="AA52" s="164">
        <f t="shared" si="54"/>
        <v>0</v>
      </c>
      <c r="AB52" s="164">
        <f t="shared" si="54"/>
        <v>0</v>
      </c>
      <c r="AC52" s="164">
        <f t="shared" si="54"/>
        <v>0</v>
      </c>
      <c r="AD52" s="164">
        <f t="shared" si="54"/>
        <v>0</v>
      </c>
      <c r="AE52" s="164">
        <f t="shared" si="54"/>
        <v>0</v>
      </c>
      <c r="AF52" s="164">
        <f t="shared" si="54"/>
        <v>0</v>
      </c>
      <c r="AG52" s="164">
        <f t="shared" si="54"/>
        <v>0</v>
      </c>
      <c r="AH52" s="164">
        <f t="shared" si="54"/>
        <v>0</v>
      </c>
      <c r="AI52" s="164">
        <f t="shared" si="54"/>
        <v>0</v>
      </c>
      <c r="AJ52" s="164">
        <f t="shared" si="54"/>
        <v>0</v>
      </c>
      <c r="AK52" s="164">
        <f t="shared" si="54"/>
        <v>0</v>
      </c>
      <c r="AL52" s="164">
        <f t="shared" si="54"/>
        <v>0</v>
      </c>
      <c r="AM52" s="164">
        <f t="shared" si="54"/>
        <v>0</v>
      </c>
      <c r="AN52" s="164">
        <f t="shared" si="54"/>
        <v>0</v>
      </c>
      <c r="AO52" s="164">
        <f t="shared" si="54"/>
        <v>0</v>
      </c>
      <c r="AP52" s="164">
        <f t="shared" si="54"/>
        <v>0</v>
      </c>
      <c r="AQ52" s="164">
        <f t="shared" si="54"/>
        <v>0</v>
      </c>
      <c r="AR52" s="164">
        <f t="shared" si="54"/>
        <v>0</v>
      </c>
      <c r="AS52" s="164">
        <f t="shared" si="54"/>
        <v>0</v>
      </c>
      <c r="AT52" s="164">
        <f t="shared" si="54"/>
        <v>0</v>
      </c>
      <c r="AU52" s="164">
        <f t="shared" si="54"/>
        <v>0</v>
      </c>
      <c r="AV52" s="164">
        <f t="shared" si="54"/>
        <v>0</v>
      </c>
      <c r="AW52" s="164">
        <f t="shared" si="54"/>
        <v>0</v>
      </c>
      <c r="AX52" s="164">
        <f t="shared" si="54"/>
        <v>0</v>
      </c>
      <c r="AY52" s="164">
        <f t="shared" si="54"/>
        <v>0</v>
      </c>
      <c r="AZ52" s="164">
        <f t="shared" si="54"/>
        <v>0</v>
      </c>
      <c r="BA52" s="164">
        <f t="shared" si="54"/>
        <v>0</v>
      </c>
      <c r="BB52" s="164">
        <f t="shared" si="54"/>
        <v>0</v>
      </c>
      <c r="BC52" s="164">
        <f t="shared" si="54"/>
        <v>0</v>
      </c>
      <c r="BD52" s="164">
        <f t="shared" si="54"/>
        <v>0</v>
      </c>
      <c r="BE52" s="164">
        <f t="shared" si="54"/>
        <v>0</v>
      </c>
      <c r="BF52" s="164">
        <f t="shared" si="54"/>
        <v>0</v>
      </c>
      <c r="BG52" s="164">
        <f t="shared" si="54"/>
        <v>0</v>
      </c>
      <c r="BH52" s="164">
        <f t="shared" si="54"/>
        <v>0</v>
      </c>
      <c r="BI52" s="164">
        <f t="shared" si="54"/>
        <v>0</v>
      </c>
      <c r="BJ52" s="164">
        <f t="shared" si="54"/>
        <v>0</v>
      </c>
      <c r="BK52" s="164">
        <f t="shared" si="54"/>
        <v>0</v>
      </c>
      <c r="BL52" s="164">
        <f t="shared" si="54"/>
        <v>0</v>
      </c>
      <c r="BM52" s="164">
        <f t="shared" si="54"/>
        <v>0</v>
      </c>
      <c r="BN52" s="164">
        <f t="shared" si="54"/>
        <v>0</v>
      </c>
      <c r="BO52" s="164">
        <f t="shared" si="54"/>
        <v>0</v>
      </c>
      <c r="BP52" s="164">
        <f t="shared" ref="BP52:CU52" si="55">BP49-BP51</f>
        <v>0</v>
      </c>
      <c r="BQ52" s="164">
        <f t="shared" si="55"/>
        <v>0</v>
      </c>
      <c r="BR52" s="164">
        <f t="shared" si="55"/>
        <v>0</v>
      </c>
      <c r="BS52" s="164">
        <f t="shared" si="55"/>
        <v>0</v>
      </c>
      <c r="BT52" s="164">
        <f t="shared" si="55"/>
        <v>0</v>
      </c>
      <c r="BU52" s="164">
        <f t="shared" si="55"/>
        <v>0</v>
      </c>
      <c r="BV52" s="164">
        <f t="shared" si="55"/>
        <v>0</v>
      </c>
      <c r="BW52" s="164">
        <f t="shared" si="55"/>
        <v>0</v>
      </c>
      <c r="BX52" s="164">
        <f t="shared" si="55"/>
        <v>0</v>
      </c>
      <c r="BY52" s="164">
        <f t="shared" si="55"/>
        <v>0</v>
      </c>
      <c r="BZ52" s="164">
        <f t="shared" si="55"/>
        <v>0</v>
      </c>
      <c r="CA52" s="164">
        <f t="shared" si="55"/>
        <v>0</v>
      </c>
      <c r="CB52" s="164">
        <f t="shared" si="55"/>
        <v>0</v>
      </c>
      <c r="CC52" s="164">
        <f t="shared" si="55"/>
        <v>0</v>
      </c>
      <c r="CD52" s="164">
        <f t="shared" si="55"/>
        <v>0</v>
      </c>
      <c r="CE52" s="164">
        <f t="shared" si="55"/>
        <v>0</v>
      </c>
      <c r="CF52" s="164">
        <f t="shared" si="55"/>
        <v>0</v>
      </c>
      <c r="CG52" s="164">
        <f t="shared" si="55"/>
        <v>0</v>
      </c>
      <c r="CH52" s="164">
        <f t="shared" si="55"/>
        <v>0</v>
      </c>
      <c r="CI52" s="164">
        <f t="shared" si="55"/>
        <v>0</v>
      </c>
      <c r="CJ52" s="164">
        <f t="shared" si="55"/>
        <v>0</v>
      </c>
      <c r="CK52" s="164">
        <f t="shared" si="55"/>
        <v>0</v>
      </c>
      <c r="CL52" s="164">
        <f t="shared" si="55"/>
        <v>0</v>
      </c>
      <c r="CM52" s="164">
        <f t="shared" si="55"/>
        <v>0</v>
      </c>
      <c r="CN52" s="164">
        <f t="shared" si="55"/>
        <v>0</v>
      </c>
      <c r="CO52" s="164">
        <f t="shared" si="55"/>
        <v>0</v>
      </c>
      <c r="CP52" s="164">
        <f t="shared" si="55"/>
        <v>0</v>
      </c>
      <c r="CQ52" s="164">
        <f t="shared" si="55"/>
        <v>0</v>
      </c>
      <c r="CR52" s="164">
        <f t="shared" si="55"/>
        <v>0</v>
      </c>
      <c r="CS52" s="164">
        <f t="shared" si="55"/>
        <v>0</v>
      </c>
      <c r="CT52" s="164">
        <f t="shared" si="55"/>
        <v>0</v>
      </c>
      <c r="CU52" s="164">
        <f t="shared" si="55"/>
        <v>0</v>
      </c>
      <c r="CV52" s="31"/>
    </row>
    <row r="53" spans="1:100" x14ac:dyDescent="0.35">
      <c r="A53" s="42"/>
      <c r="B53" s="163"/>
      <c r="C53" s="162" t="str">
        <f>IF(C52=0,"PAID OFF","")</f>
        <v>PAID OFF</v>
      </c>
      <c r="D53" s="162" t="str">
        <f t="shared" ref="D53:BO53" si="56">IF(D52=0,"PAID OFF","")</f>
        <v>PAID OFF</v>
      </c>
      <c r="E53" s="162" t="str">
        <f t="shared" si="56"/>
        <v>PAID OFF</v>
      </c>
      <c r="F53" s="162" t="str">
        <f t="shared" si="56"/>
        <v>PAID OFF</v>
      </c>
      <c r="G53" s="162" t="str">
        <f t="shared" si="56"/>
        <v>PAID OFF</v>
      </c>
      <c r="H53" s="162" t="str">
        <f t="shared" si="56"/>
        <v>PAID OFF</v>
      </c>
      <c r="I53" s="162" t="str">
        <f t="shared" si="56"/>
        <v>PAID OFF</v>
      </c>
      <c r="J53" s="162" t="str">
        <f t="shared" si="56"/>
        <v>PAID OFF</v>
      </c>
      <c r="K53" s="162" t="str">
        <f t="shared" si="56"/>
        <v>PAID OFF</v>
      </c>
      <c r="L53" s="162" t="str">
        <f t="shared" si="56"/>
        <v>PAID OFF</v>
      </c>
      <c r="M53" s="162" t="str">
        <f t="shared" si="56"/>
        <v>PAID OFF</v>
      </c>
      <c r="N53" s="162" t="str">
        <f t="shared" si="56"/>
        <v>PAID OFF</v>
      </c>
      <c r="O53" s="162" t="str">
        <f t="shared" si="56"/>
        <v>PAID OFF</v>
      </c>
      <c r="P53" s="162" t="str">
        <f t="shared" si="56"/>
        <v>PAID OFF</v>
      </c>
      <c r="Q53" s="162" t="str">
        <f t="shared" si="56"/>
        <v>PAID OFF</v>
      </c>
      <c r="R53" s="162" t="str">
        <f t="shared" si="56"/>
        <v>PAID OFF</v>
      </c>
      <c r="S53" s="162" t="str">
        <f t="shared" si="56"/>
        <v>PAID OFF</v>
      </c>
      <c r="T53" s="162" t="str">
        <f t="shared" si="56"/>
        <v>PAID OFF</v>
      </c>
      <c r="U53" s="162" t="str">
        <f t="shared" si="56"/>
        <v>PAID OFF</v>
      </c>
      <c r="V53" s="162" t="str">
        <f t="shared" si="56"/>
        <v>PAID OFF</v>
      </c>
      <c r="W53" s="162" t="str">
        <f t="shared" si="56"/>
        <v>PAID OFF</v>
      </c>
      <c r="X53" s="162" t="str">
        <f t="shared" si="56"/>
        <v>PAID OFF</v>
      </c>
      <c r="Y53" s="162" t="str">
        <f t="shared" si="56"/>
        <v>PAID OFF</v>
      </c>
      <c r="Z53" s="162" t="str">
        <f t="shared" si="56"/>
        <v>PAID OFF</v>
      </c>
      <c r="AA53" s="162" t="str">
        <f t="shared" si="56"/>
        <v>PAID OFF</v>
      </c>
      <c r="AB53" s="162" t="str">
        <f t="shared" si="56"/>
        <v>PAID OFF</v>
      </c>
      <c r="AC53" s="162" t="str">
        <f t="shared" si="56"/>
        <v>PAID OFF</v>
      </c>
      <c r="AD53" s="162" t="str">
        <f t="shared" si="56"/>
        <v>PAID OFF</v>
      </c>
      <c r="AE53" s="162" t="str">
        <f t="shared" si="56"/>
        <v>PAID OFF</v>
      </c>
      <c r="AF53" s="162" t="str">
        <f t="shared" si="56"/>
        <v>PAID OFF</v>
      </c>
      <c r="AG53" s="162" t="str">
        <f t="shared" si="56"/>
        <v>PAID OFF</v>
      </c>
      <c r="AH53" s="162" t="str">
        <f t="shared" si="56"/>
        <v>PAID OFF</v>
      </c>
      <c r="AI53" s="162" t="str">
        <f t="shared" si="56"/>
        <v>PAID OFF</v>
      </c>
      <c r="AJ53" s="162" t="str">
        <f t="shared" si="56"/>
        <v>PAID OFF</v>
      </c>
      <c r="AK53" s="162" t="str">
        <f t="shared" si="56"/>
        <v>PAID OFF</v>
      </c>
      <c r="AL53" s="162" t="str">
        <f t="shared" si="56"/>
        <v>PAID OFF</v>
      </c>
      <c r="AM53" s="162" t="str">
        <f t="shared" si="56"/>
        <v>PAID OFF</v>
      </c>
      <c r="AN53" s="162" t="str">
        <f t="shared" si="56"/>
        <v>PAID OFF</v>
      </c>
      <c r="AO53" s="162" t="str">
        <f t="shared" si="56"/>
        <v>PAID OFF</v>
      </c>
      <c r="AP53" s="162" t="str">
        <f t="shared" si="56"/>
        <v>PAID OFF</v>
      </c>
      <c r="AQ53" s="162" t="str">
        <f t="shared" si="56"/>
        <v>PAID OFF</v>
      </c>
      <c r="AR53" s="162" t="str">
        <f t="shared" si="56"/>
        <v>PAID OFF</v>
      </c>
      <c r="AS53" s="162" t="str">
        <f t="shared" si="56"/>
        <v>PAID OFF</v>
      </c>
      <c r="AT53" s="162" t="str">
        <f t="shared" si="56"/>
        <v>PAID OFF</v>
      </c>
      <c r="AU53" s="162" t="str">
        <f t="shared" si="56"/>
        <v>PAID OFF</v>
      </c>
      <c r="AV53" s="162" t="str">
        <f t="shared" si="56"/>
        <v>PAID OFF</v>
      </c>
      <c r="AW53" s="162" t="str">
        <f t="shared" si="56"/>
        <v>PAID OFF</v>
      </c>
      <c r="AX53" s="162" t="str">
        <f t="shared" si="56"/>
        <v>PAID OFF</v>
      </c>
      <c r="AY53" s="162" t="str">
        <f t="shared" si="56"/>
        <v>PAID OFF</v>
      </c>
      <c r="AZ53" s="162" t="str">
        <f t="shared" si="56"/>
        <v>PAID OFF</v>
      </c>
      <c r="BA53" s="162" t="str">
        <f t="shared" si="56"/>
        <v>PAID OFF</v>
      </c>
      <c r="BB53" s="162" t="str">
        <f t="shared" si="56"/>
        <v>PAID OFF</v>
      </c>
      <c r="BC53" s="162" t="str">
        <f t="shared" si="56"/>
        <v>PAID OFF</v>
      </c>
      <c r="BD53" s="162" t="str">
        <f t="shared" si="56"/>
        <v>PAID OFF</v>
      </c>
      <c r="BE53" s="162" t="str">
        <f t="shared" si="56"/>
        <v>PAID OFF</v>
      </c>
      <c r="BF53" s="162" t="str">
        <f t="shared" si="56"/>
        <v>PAID OFF</v>
      </c>
      <c r="BG53" s="162" t="str">
        <f t="shared" si="56"/>
        <v>PAID OFF</v>
      </c>
      <c r="BH53" s="162" t="str">
        <f t="shared" si="56"/>
        <v>PAID OFF</v>
      </c>
      <c r="BI53" s="162" t="str">
        <f t="shared" si="56"/>
        <v>PAID OFF</v>
      </c>
      <c r="BJ53" s="162" t="str">
        <f t="shared" si="56"/>
        <v>PAID OFF</v>
      </c>
      <c r="BK53" s="162" t="str">
        <f t="shared" si="56"/>
        <v>PAID OFF</v>
      </c>
      <c r="BL53" s="162" t="str">
        <f t="shared" si="56"/>
        <v>PAID OFF</v>
      </c>
      <c r="BM53" s="162" t="str">
        <f t="shared" si="56"/>
        <v>PAID OFF</v>
      </c>
      <c r="BN53" s="162" t="str">
        <f t="shared" si="56"/>
        <v>PAID OFF</v>
      </c>
      <c r="BO53" s="162" t="str">
        <f t="shared" si="56"/>
        <v>PAID OFF</v>
      </c>
      <c r="BP53" s="162" t="str">
        <f t="shared" ref="BP53:CU53" si="57">IF(BP52=0,"PAID OFF","")</f>
        <v>PAID OFF</v>
      </c>
      <c r="BQ53" s="162" t="str">
        <f t="shared" si="57"/>
        <v>PAID OFF</v>
      </c>
      <c r="BR53" s="162" t="str">
        <f t="shared" si="57"/>
        <v>PAID OFF</v>
      </c>
      <c r="BS53" s="162" t="str">
        <f t="shared" si="57"/>
        <v>PAID OFF</v>
      </c>
      <c r="BT53" s="162" t="str">
        <f t="shared" si="57"/>
        <v>PAID OFF</v>
      </c>
      <c r="BU53" s="162" t="str">
        <f t="shared" si="57"/>
        <v>PAID OFF</v>
      </c>
      <c r="BV53" s="162" t="str">
        <f t="shared" si="57"/>
        <v>PAID OFF</v>
      </c>
      <c r="BW53" s="162" t="str">
        <f t="shared" si="57"/>
        <v>PAID OFF</v>
      </c>
      <c r="BX53" s="162" t="str">
        <f t="shared" si="57"/>
        <v>PAID OFF</v>
      </c>
      <c r="BY53" s="162" t="str">
        <f t="shared" si="57"/>
        <v>PAID OFF</v>
      </c>
      <c r="BZ53" s="162" t="str">
        <f t="shared" si="57"/>
        <v>PAID OFF</v>
      </c>
      <c r="CA53" s="162" t="str">
        <f t="shared" si="57"/>
        <v>PAID OFF</v>
      </c>
      <c r="CB53" s="162" t="str">
        <f t="shared" si="57"/>
        <v>PAID OFF</v>
      </c>
      <c r="CC53" s="162" t="str">
        <f t="shared" si="57"/>
        <v>PAID OFF</v>
      </c>
      <c r="CD53" s="162" t="str">
        <f t="shared" si="57"/>
        <v>PAID OFF</v>
      </c>
      <c r="CE53" s="162" t="str">
        <f t="shared" si="57"/>
        <v>PAID OFF</v>
      </c>
      <c r="CF53" s="162" t="str">
        <f t="shared" si="57"/>
        <v>PAID OFF</v>
      </c>
      <c r="CG53" s="162" t="str">
        <f t="shared" si="57"/>
        <v>PAID OFF</v>
      </c>
      <c r="CH53" s="162" t="str">
        <f t="shared" si="57"/>
        <v>PAID OFF</v>
      </c>
      <c r="CI53" s="162" t="str">
        <f t="shared" si="57"/>
        <v>PAID OFF</v>
      </c>
      <c r="CJ53" s="162" t="str">
        <f t="shared" si="57"/>
        <v>PAID OFF</v>
      </c>
      <c r="CK53" s="162" t="str">
        <f t="shared" si="57"/>
        <v>PAID OFF</v>
      </c>
      <c r="CL53" s="162" t="str">
        <f t="shared" si="57"/>
        <v>PAID OFF</v>
      </c>
      <c r="CM53" s="162" t="str">
        <f t="shared" si="57"/>
        <v>PAID OFF</v>
      </c>
      <c r="CN53" s="162" t="str">
        <f t="shared" si="57"/>
        <v>PAID OFF</v>
      </c>
      <c r="CO53" s="162" t="str">
        <f t="shared" si="57"/>
        <v>PAID OFF</v>
      </c>
      <c r="CP53" s="162" t="str">
        <f t="shared" si="57"/>
        <v>PAID OFF</v>
      </c>
      <c r="CQ53" s="162" t="str">
        <f t="shared" si="57"/>
        <v>PAID OFF</v>
      </c>
      <c r="CR53" s="162" t="str">
        <f t="shared" si="57"/>
        <v>PAID OFF</v>
      </c>
      <c r="CS53" s="162" t="str">
        <f t="shared" si="57"/>
        <v>PAID OFF</v>
      </c>
      <c r="CT53" s="162" t="str">
        <f t="shared" si="57"/>
        <v>PAID OFF</v>
      </c>
      <c r="CU53" s="162" t="str">
        <f t="shared" si="57"/>
        <v>PAID OFF</v>
      </c>
      <c r="CV53" s="31"/>
    </row>
    <row r="54" spans="1:100" x14ac:dyDescent="0.35">
      <c r="A54" s="42"/>
      <c r="B54" s="163"/>
      <c r="C54" s="163">
        <f>IF(C53="PAID OFF",1,1)</f>
        <v>1</v>
      </c>
      <c r="D54" s="163" t="str">
        <f>IF(D53="PAID OFF","",C54+1)</f>
        <v/>
      </c>
      <c r="E54" s="163" t="str">
        <f>IF(E53="PAID OFF","",D54+1)</f>
        <v/>
      </c>
      <c r="F54" s="163" t="str">
        <f t="shared" ref="F54:BQ54" si="58">IF(F53="PAID OFF","",E54+1)</f>
        <v/>
      </c>
      <c r="G54" s="163" t="str">
        <f t="shared" si="58"/>
        <v/>
      </c>
      <c r="H54" s="163" t="str">
        <f t="shared" si="58"/>
        <v/>
      </c>
      <c r="I54" s="163" t="str">
        <f t="shared" si="58"/>
        <v/>
      </c>
      <c r="J54" s="163" t="str">
        <f t="shared" si="58"/>
        <v/>
      </c>
      <c r="K54" s="163" t="str">
        <f t="shared" si="58"/>
        <v/>
      </c>
      <c r="L54" s="163" t="str">
        <f t="shared" si="58"/>
        <v/>
      </c>
      <c r="M54" s="163" t="str">
        <f t="shared" si="58"/>
        <v/>
      </c>
      <c r="N54" s="163" t="str">
        <f t="shared" si="58"/>
        <v/>
      </c>
      <c r="O54" s="163" t="str">
        <f t="shared" si="58"/>
        <v/>
      </c>
      <c r="P54" s="163" t="str">
        <f t="shared" si="58"/>
        <v/>
      </c>
      <c r="Q54" s="163" t="str">
        <f t="shared" si="58"/>
        <v/>
      </c>
      <c r="R54" s="163" t="str">
        <f t="shared" si="58"/>
        <v/>
      </c>
      <c r="S54" s="163" t="str">
        <f t="shared" si="58"/>
        <v/>
      </c>
      <c r="T54" s="163" t="str">
        <f t="shared" si="58"/>
        <v/>
      </c>
      <c r="U54" s="163" t="str">
        <f t="shared" si="58"/>
        <v/>
      </c>
      <c r="V54" s="163" t="str">
        <f t="shared" si="58"/>
        <v/>
      </c>
      <c r="W54" s="163" t="str">
        <f t="shared" si="58"/>
        <v/>
      </c>
      <c r="X54" s="163" t="str">
        <f t="shared" si="58"/>
        <v/>
      </c>
      <c r="Y54" s="163" t="str">
        <f t="shared" si="58"/>
        <v/>
      </c>
      <c r="Z54" s="163" t="str">
        <f t="shared" si="58"/>
        <v/>
      </c>
      <c r="AA54" s="163" t="str">
        <f t="shared" si="58"/>
        <v/>
      </c>
      <c r="AB54" s="163" t="str">
        <f t="shared" si="58"/>
        <v/>
      </c>
      <c r="AC54" s="163" t="str">
        <f t="shared" si="58"/>
        <v/>
      </c>
      <c r="AD54" s="163" t="str">
        <f t="shared" si="58"/>
        <v/>
      </c>
      <c r="AE54" s="163" t="str">
        <f t="shared" si="58"/>
        <v/>
      </c>
      <c r="AF54" s="163" t="str">
        <f t="shared" si="58"/>
        <v/>
      </c>
      <c r="AG54" s="163" t="str">
        <f t="shared" si="58"/>
        <v/>
      </c>
      <c r="AH54" s="163" t="str">
        <f t="shared" si="58"/>
        <v/>
      </c>
      <c r="AI54" s="163" t="str">
        <f t="shared" si="58"/>
        <v/>
      </c>
      <c r="AJ54" s="163" t="str">
        <f t="shared" si="58"/>
        <v/>
      </c>
      <c r="AK54" s="163" t="str">
        <f t="shared" si="58"/>
        <v/>
      </c>
      <c r="AL54" s="163" t="str">
        <f t="shared" si="58"/>
        <v/>
      </c>
      <c r="AM54" s="163" t="str">
        <f t="shared" si="58"/>
        <v/>
      </c>
      <c r="AN54" s="163" t="str">
        <f t="shared" si="58"/>
        <v/>
      </c>
      <c r="AO54" s="163" t="str">
        <f t="shared" si="58"/>
        <v/>
      </c>
      <c r="AP54" s="163" t="str">
        <f t="shared" si="58"/>
        <v/>
      </c>
      <c r="AQ54" s="163" t="str">
        <f t="shared" si="58"/>
        <v/>
      </c>
      <c r="AR54" s="163" t="str">
        <f t="shared" si="58"/>
        <v/>
      </c>
      <c r="AS54" s="163" t="str">
        <f t="shared" si="58"/>
        <v/>
      </c>
      <c r="AT54" s="163" t="str">
        <f t="shared" si="58"/>
        <v/>
      </c>
      <c r="AU54" s="163" t="str">
        <f t="shared" si="58"/>
        <v/>
      </c>
      <c r="AV54" s="163" t="str">
        <f t="shared" si="58"/>
        <v/>
      </c>
      <c r="AW54" s="163" t="str">
        <f t="shared" si="58"/>
        <v/>
      </c>
      <c r="AX54" s="163" t="str">
        <f t="shared" si="58"/>
        <v/>
      </c>
      <c r="AY54" s="163" t="str">
        <f t="shared" si="58"/>
        <v/>
      </c>
      <c r="AZ54" s="163" t="str">
        <f t="shared" si="58"/>
        <v/>
      </c>
      <c r="BA54" s="163" t="str">
        <f t="shared" si="58"/>
        <v/>
      </c>
      <c r="BB54" s="163" t="str">
        <f t="shared" si="58"/>
        <v/>
      </c>
      <c r="BC54" s="163" t="str">
        <f t="shared" si="58"/>
        <v/>
      </c>
      <c r="BD54" s="163" t="str">
        <f t="shared" si="58"/>
        <v/>
      </c>
      <c r="BE54" s="163" t="str">
        <f t="shared" si="58"/>
        <v/>
      </c>
      <c r="BF54" s="163" t="str">
        <f t="shared" si="58"/>
        <v/>
      </c>
      <c r="BG54" s="163" t="str">
        <f t="shared" si="58"/>
        <v/>
      </c>
      <c r="BH54" s="163" t="str">
        <f t="shared" si="58"/>
        <v/>
      </c>
      <c r="BI54" s="163" t="str">
        <f t="shared" si="58"/>
        <v/>
      </c>
      <c r="BJ54" s="163" t="str">
        <f t="shared" si="58"/>
        <v/>
      </c>
      <c r="BK54" s="163" t="str">
        <f t="shared" si="58"/>
        <v/>
      </c>
      <c r="BL54" s="163" t="str">
        <f t="shared" si="58"/>
        <v/>
      </c>
      <c r="BM54" s="163" t="str">
        <f t="shared" si="58"/>
        <v/>
      </c>
      <c r="BN54" s="163" t="str">
        <f t="shared" si="58"/>
        <v/>
      </c>
      <c r="BO54" s="163" t="str">
        <f t="shared" si="58"/>
        <v/>
      </c>
      <c r="BP54" s="163" t="str">
        <f t="shared" si="58"/>
        <v/>
      </c>
      <c r="BQ54" s="163" t="str">
        <f t="shared" si="58"/>
        <v/>
      </c>
      <c r="BR54" s="163" t="str">
        <f t="shared" ref="BR54:CU54" si="59">IF(BR53="PAID OFF","",BQ54+1)</f>
        <v/>
      </c>
      <c r="BS54" s="163" t="str">
        <f t="shared" si="59"/>
        <v/>
      </c>
      <c r="BT54" s="163" t="str">
        <f t="shared" si="59"/>
        <v/>
      </c>
      <c r="BU54" s="163" t="str">
        <f t="shared" si="59"/>
        <v/>
      </c>
      <c r="BV54" s="163" t="str">
        <f t="shared" si="59"/>
        <v/>
      </c>
      <c r="BW54" s="163" t="str">
        <f t="shared" si="59"/>
        <v/>
      </c>
      <c r="BX54" s="163" t="str">
        <f t="shared" si="59"/>
        <v/>
      </c>
      <c r="BY54" s="163" t="str">
        <f t="shared" si="59"/>
        <v/>
      </c>
      <c r="BZ54" s="163" t="str">
        <f t="shared" si="59"/>
        <v/>
      </c>
      <c r="CA54" s="163" t="str">
        <f t="shared" si="59"/>
        <v/>
      </c>
      <c r="CB54" s="163" t="str">
        <f t="shared" si="59"/>
        <v/>
      </c>
      <c r="CC54" s="163" t="str">
        <f t="shared" si="59"/>
        <v/>
      </c>
      <c r="CD54" s="163" t="str">
        <f t="shared" si="59"/>
        <v/>
      </c>
      <c r="CE54" s="163" t="str">
        <f t="shared" si="59"/>
        <v/>
      </c>
      <c r="CF54" s="163" t="str">
        <f t="shared" si="59"/>
        <v/>
      </c>
      <c r="CG54" s="163" t="str">
        <f t="shared" si="59"/>
        <v/>
      </c>
      <c r="CH54" s="163" t="str">
        <f t="shared" si="59"/>
        <v/>
      </c>
      <c r="CI54" s="163" t="str">
        <f t="shared" si="59"/>
        <v/>
      </c>
      <c r="CJ54" s="163" t="str">
        <f t="shared" si="59"/>
        <v/>
      </c>
      <c r="CK54" s="163" t="str">
        <f t="shared" si="59"/>
        <v/>
      </c>
      <c r="CL54" s="163" t="str">
        <f t="shared" si="59"/>
        <v/>
      </c>
      <c r="CM54" s="163" t="str">
        <f t="shared" si="59"/>
        <v/>
      </c>
      <c r="CN54" s="163" t="str">
        <f t="shared" si="59"/>
        <v/>
      </c>
      <c r="CO54" s="163" t="str">
        <f t="shared" si="59"/>
        <v/>
      </c>
      <c r="CP54" s="163" t="str">
        <f t="shared" si="59"/>
        <v/>
      </c>
      <c r="CQ54" s="163" t="str">
        <f t="shared" si="59"/>
        <v/>
      </c>
      <c r="CR54" s="163" t="str">
        <f t="shared" si="59"/>
        <v/>
      </c>
      <c r="CS54" s="163" t="str">
        <f t="shared" si="59"/>
        <v/>
      </c>
      <c r="CT54" s="163" t="str">
        <f t="shared" si="59"/>
        <v/>
      </c>
      <c r="CU54" s="163" t="str">
        <f t="shared" si="59"/>
        <v/>
      </c>
      <c r="CV54" s="31"/>
    </row>
    <row r="55" spans="1:100" x14ac:dyDescent="0.35">
      <c r="A55" s="3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31"/>
    </row>
    <row r="56" spans="1:100" x14ac:dyDescent="0.35">
      <c r="A56" s="43" t="s">
        <v>43</v>
      </c>
      <c r="B56" s="165" t="str">
        <f>'In depth results'!A8</f>
        <v/>
      </c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31"/>
    </row>
    <row r="57" spans="1:100" x14ac:dyDescent="0.35">
      <c r="A57" s="44"/>
      <c r="B57" s="166" t="s">
        <v>32</v>
      </c>
      <c r="C57" s="166"/>
      <c r="D57" s="167">
        <f>C62</f>
        <v>0</v>
      </c>
      <c r="E57" s="167">
        <f>D62</f>
        <v>0</v>
      </c>
      <c r="F57" s="167">
        <f t="shared" ref="F57:BQ57" si="60">E62</f>
        <v>0</v>
      </c>
      <c r="G57" s="167">
        <f t="shared" si="60"/>
        <v>0</v>
      </c>
      <c r="H57" s="167">
        <f t="shared" si="60"/>
        <v>0</v>
      </c>
      <c r="I57" s="167">
        <f t="shared" si="60"/>
        <v>0</v>
      </c>
      <c r="J57" s="167">
        <f t="shared" si="60"/>
        <v>0</v>
      </c>
      <c r="K57" s="167">
        <f t="shared" si="60"/>
        <v>0</v>
      </c>
      <c r="L57" s="167">
        <f t="shared" si="60"/>
        <v>0</v>
      </c>
      <c r="M57" s="167">
        <f t="shared" si="60"/>
        <v>0</v>
      </c>
      <c r="N57" s="167">
        <f t="shared" si="60"/>
        <v>0</v>
      </c>
      <c r="O57" s="167">
        <f t="shared" si="60"/>
        <v>0</v>
      </c>
      <c r="P57" s="167">
        <f t="shared" si="60"/>
        <v>0</v>
      </c>
      <c r="Q57" s="167">
        <f t="shared" si="60"/>
        <v>0</v>
      </c>
      <c r="R57" s="167">
        <f t="shared" si="60"/>
        <v>0</v>
      </c>
      <c r="S57" s="167">
        <f t="shared" si="60"/>
        <v>0</v>
      </c>
      <c r="T57" s="167">
        <f t="shared" si="60"/>
        <v>0</v>
      </c>
      <c r="U57" s="167">
        <f t="shared" si="60"/>
        <v>0</v>
      </c>
      <c r="V57" s="167">
        <f t="shared" si="60"/>
        <v>0</v>
      </c>
      <c r="W57" s="167">
        <f t="shared" si="60"/>
        <v>0</v>
      </c>
      <c r="X57" s="167">
        <f t="shared" si="60"/>
        <v>0</v>
      </c>
      <c r="Y57" s="167">
        <f t="shared" si="60"/>
        <v>0</v>
      </c>
      <c r="Z57" s="167">
        <f t="shared" si="60"/>
        <v>0</v>
      </c>
      <c r="AA57" s="167">
        <f t="shared" si="60"/>
        <v>0</v>
      </c>
      <c r="AB57" s="167">
        <f t="shared" si="60"/>
        <v>0</v>
      </c>
      <c r="AC57" s="167">
        <f t="shared" si="60"/>
        <v>0</v>
      </c>
      <c r="AD57" s="167">
        <f t="shared" si="60"/>
        <v>0</v>
      </c>
      <c r="AE57" s="167">
        <f t="shared" si="60"/>
        <v>0</v>
      </c>
      <c r="AF57" s="167">
        <f t="shared" si="60"/>
        <v>0</v>
      </c>
      <c r="AG57" s="167">
        <f t="shared" si="60"/>
        <v>0</v>
      </c>
      <c r="AH57" s="167">
        <f t="shared" si="60"/>
        <v>0</v>
      </c>
      <c r="AI57" s="167">
        <f t="shared" si="60"/>
        <v>0</v>
      </c>
      <c r="AJ57" s="167">
        <f t="shared" si="60"/>
        <v>0</v>
      </c>
      <c r="AK57" s="167">
        <f t="shared" si="60"/>
        <v>0</v>
      </c>
      <c r="AL57" s="167">
        <f t="shared" si="60"/>
        <v>0</v>
      </c>
      <c r="AM57" s="167">
        <f t="shared" si="60"/>
        <v>0</v>
      </c>
      <c r="AN57" s="167">
        <f t="shared" si="60"/>
        <v>0</v>
      </c>
      <c r="AO57" s="167">
        <f t="shared" si="60"/>
        <v>0</v>
      </c>
      <c r="AP57" s="167">
        <f t="shared" si="60"/>
        <v>0</v>
      </c>
      <c r="AQ57" s="167">
        <f t="shared" si="60"/>
        <v>0</v>
      </c>
      <c r="AR57" s="167">
        <f t="shared" si="60"/>
        <v>0</v>
      </c>
      <c r="AS57" s="167">
        <f t="shared" si="60"/>
        <v>0</v>
      </c>
      <c r="AT57" s="167">
        <f t="shared" si="60"/>
        <v>0</v>
      </c>
      <c r="AU57" s="167">
        <f t="shared" si="60"/>
        <v>0</v>
      </c>
      <c r="AV57" s="167">
        <f t="shared" si="60"/>
        <v>0</v>
      </c>
      <c r="AW57" s="167">
        <f t="shared" si="60"/>
        <v>0</v>
      </c>
      <c r="AX57" s="167">
        <f t="shared" si="60"/>
        <v>0</v>
      </c>
      <c r="AY57" s="167">
        <f t="shared" si="60"/>
        <v>0</v>
      </c>
      <c r="AZ57" s="167">
        <f t="shared" si="60"/>
        <v>0</v>
      </c>
      <c r="BA57" s="167">
        <f t="shared" si="60"/>
        <v>0</v>
      </c>
      <c r="BB57" s="167">
        <f t="shared" si="60"/>
        <v>0</v>
      </c>
      <c r="BC57" s="167">
        <f t="shared" si="60"/>
        <v>0</v>
      </c>
      <c r="BD57" s="167">
        <f t="shared" si="60"/>
        <v>0</v>
      </c>
      <c r="BE57" s="167">
        <f t="shared" si="60"/>
        <v>0</v>
      </c>
      <c r="BF57" s="167">
        <f t="shared" si="60"/>
        <v>0</v>
      </c>
      <c r="BG57" s="167">
        <f t="shared" si="60"/>
        <v>0</v>
      </c>
      <c r="BH57" s="167">
        <f t="shared" si="60"/>
        <v>0</v>
      </c>
      <c r="BI57" s="167">
        <f t="shared" si="60"/>
        <v>0</v>
      </c>
      <c r="BJ57" s="167">
        <f t="shared" si="60"/>
        <v>0</v>
      </c>
      <c r="BK57" s="167">
        <f t="shared" si="60"/>
        <v>0</v>
      </c>
      <c r="BL57" s="167">
        <f t="shared" si="60"/>
        <v>0</v>
      </c>
      <c r="BM57" s="167">
        <f t="shared" si="60"/>
        <v>0</v>
      </c>
      <c r="BN57" s="167">
        <f t="shared" si="60"/>
        <v>0</v>
      </c>
      <c r="BO57" s="167">
        <f t="shared" si="60"/>
        <v>0</v>
      </c>
      <c r="BP57" s="167">
        <f t="shared" si="60"/>
        <v>0</v>
      </c>
      <c r="BQ57" s="167">
        <f t="shared" si="60"/>
        <v>0</v>
      </c>
      <c r="BR57" s="167">
        <f t="shared" ref="BR57:CU57" si="61">BQ62</f>
        <v>0</v>
      </c>
      <c r="BS57" s="167">
        <f t="shared" si="61"/>
        <v>0</v>
      </c>
      <c r="BT57" s="167">
        <f t="shared" si="61"/>
        <v>0</v>
      </c>
      <c r="BU57" s="167">
        <f t="shared" si="61"/>
        <v>0</v>
      </c>
      <c r="BV57" s="167">
        <f t="shared" si="61"/>
        <v>0</v>
      </c>
      <c r="BW57" s="167">
        <f t="shared" si="61"/>
        <v>0</v>
      </c>
      <c r="BX57" s="167">
        <f t="shared" si="61"/>
        <v>0</v>
      </c>
      <c r="BY57" s="167">
        <f t="shared" si="61"/>
        <v>0</v>
      </c>
      <c r="BZ57" s="167">
        <f t="shared" si="61"/>
        <v>0</v>
      </c>
      <c r="CA57" s="167">
        <f t="shared" si="61"/>
        <v>0</v>
      </c>
      <c r="CB57" s="167">
        <f t="shared" si="61"/>
        <v>0</v>
      </c>
      <c r="CC57" s="167">
        <f t="shared" si="61"/>
        <v>0</v>
      </c>
      <c r="CD57" s="167">
        <f t="shared" si="61"/>
        <v>0</v>
      </c>
      <c r="CE57" s="167">
        <f t="shared" si="61"/>
        <v>0</v>
      </c>
      <c r="CF57" s="167">
        <f t="shared" si="61"/>
        <v>0</v>
      </c>
      <c r="CG57" s="167">
        <f t="shared" si="61"/>
        <v>0</v>
      </c>
      <c r="CH57" s="167">
        <f t="shared" si="61"/>
        <v>0</v>
      </c>
      <c r="CI57" s="167">
        <f t="shared" si="61"/>
        <v>0</v>
      </c>
      <c r="CJ57" s="167">
        <f t="shared" si="61"/>
        <v>0</v>
      </c>
      <c r="CK57" s="167">
        <f t="shared" si="61"/>
        <v>0</v>
      </c>
      <c r="CL57" s="167">
        <f t="shared" si="61"/>
        <v>0</v>
      </c>
      <c r="CM57" s="167">
        <f t="shared" si="61"/>
        <v>0</v>
      </c>
      <c r="CN57" s="167">
        <f t="shared" si="61"/>
        <v>0</v>
      </c>
      <c r="CO57" s="167">
        <f t="shared" si="61"/>
        <v>0</v>
      </c>
      <c r="CP57" s="167">
        <f t="shared" si="61"/>
        <v>0</v>
      </c>
      <c r="CQ57" s="167">
        <f t="shared" si="61"/>
        <v>0</v>
      </c>
      <c r="CR57" s="167">
        <f t="shared" si="61"/>
        <v>0</v>
      </c>
      <c r="CS57" s="167">
        <f t="shared" si="61"/>
        <v>0</v>
      </c>
      <c r="CT57" s="167">
        <f t="shared" si="61"/>
        <v>0</v>
      </c>
      <c r="CU57" s="167">
        <f t="shared" si="61"/>
        <v>0</v>
      </c>
      <c r="CV57" s="31"/>
    </row>
    <row r="58" spans="1:100" x14ac:dyDescent="0.35">
      <c r="A58" s="44"/>
      <c r="B58" s="166" t="s">
        <v>33</v>
      </c>
      <c r="C58" s="167">
        <f>C59*('In depth results'!C8/12)</f>
        <v>0</v>
      </c>
      <c r="D58" s="167">
        <f>D57*('In depth results'!$C$8/12)</f>
        <v>0</v>
      </c>
      <c r="E58" s="167">
        <f>E57*('In depth results'!$C$8/12)</f>
        <v>0</v>
      </c>
      <c r="F58" s="167">
        <f>F57*('In depth results'!$C$8/12)</f>
        <v>0</v>
      </c>
      <c r="G58" s="167">
        <f>G57*('In depth results'!$C$8/12)</f>
        <v>0</v>
      </c>
      <c r="H58" s="167">
        <f>H57*('In depth results'!$C$8/12)</f>
        <v>0</v>
      </c>
      <c r="I58" s="167">
        <f>I57*('In depth results'!$C$8/12)</f>
        <v>0</v>
      </c>
      <c r="J58" s="167">
        <f>J57*('In depth results'!$C$8/12)</f>
        <v>0</v>
      </c>
      <c r="K58" s="167">
        <f>K57*('In depth results'!$C$8/12)</f>
        <v>0</v>
      </c>
      <c r="L58" s="167">
        <f>L57*('In depth results'!$C$8/12)</f>
        <v>0</v>
      </c>
      <c r="M58" s="167">
        <f>M57*('In depth results'!$C$8/12)</f>
        <v>0</v>
      </c>
      <c r="N58" s="167">
        <f>N57*('In depth results'!$C$8/12)</f>
        <v>0</v>
      </c>
      <c r="O58" s="167">
        <f>O57*('In depth results'!$C$8/12)</f>
        <v>0</v>
      </c>
      <c r="P58" s="167">
        <f>P57*('In depth results'!$C$8/12)</f>
        <v>0</v>
      </c>
      <c r="Q58" s="167">
        <f>Q57*('In depth results'!$C$8/12)</f>
        <v>0</v>
      </c>
      <c r="R58" s="167">
        <f>R57*('In depth results'!$C$8/12)</f>
        <v>0</v>
      </c>
      <c r="S58" s="167">
        <f>S57*('In depth results'!$C$8/12)</f>
        <v>0</v>
      </c>
      <c r="T58" s="167">
        <f>T57*('In depth results'!$C$8/12)</f>
        <v>0</v>
      </c>
      <c r="U58" s="167">
        <f>U57*('In depth results'!$C$8/12)</f>
        <v>0</v>
      </c>
      <c r="V58" s="167">
        <f>V57*('In depth results'!$C$8/12)</f>
        <v>0</v>
      </c>
      <c r="W58" s="167">
        <f>W57*('In depth results'!$C$8/12)</f>
        <v>0</v>
      </c>
      <c r="X58" s="167">
        <f>X57*('In depth results'!$C$8/12)</f>
        <v>0</v>
      </c>
      <c r="Y58" s="167">
        <f>Y57*('In depth results'!$C$8/12)</f>
        <v>0</v>
      </c>
      <c r="Z58" s="167">
        <f>Z57*('In depth results'!$C$8/12)</f>
        <v>0</v>
      </c>
      <c r="AA58" s="167">
        <f>AA57*('In depth results'!$C$8/12)</f>
        <v>0</v>
      </c>
      <c r="AB58" s="167">
        <f>AB57*('In depth results'!$C$8/12)</f>
        <v>0</v>
      </c>
      <c r="AC58" s="167">
        <f>AC57*('In depth results'!$C$8/12)</f>
        <v>0</v>
      </c>
      <c r="AD58" s="167">
        <f>AD57*('In depth results'!$C$8/12)</f>
        <v>0</v>
      </c>
      <c r="AE58" s="167">
        <f>AE57*('In depth results'!$C$8/12)</f>
        <v>0</v>
      </c>
      <c r="AF58" s="167">
        <f>AF57*('In depth results'!$C$8/12)</f>
        <v>0</v>
      </c>
      <c r="AG58" s="167">
        <f>AG57*('In depth results'!$C$8/12)</f>
        <v>0</v>
      </c>
      <c r="AH58" s="167">
        <f>AH57*('In depth results'!$C$8/12)</f>
        <v>0</v>
      </c>
      <c r="AI58" s="167">
        <f>AI57*('In depth results'!$C$8/12)</f>
        <v>0</v>
      </c>
      <c r="AJ58" s="167">
        <f>AJ57*('In depth results'!$C$8/12)</f>
        <v>0</v>
      </c>
      <c r="AK58" s="167">
        <f>AK57*('In depth results'!$C$8/12)</f>
        <v>0</v>
      </c>
      <c r="AL58" s="167">
        <f>AL57*('In depth results'!$C$8/12)</f>
        <v>0</v>
      </c>
      <c r="AM58" s="167">
        <f>AM57*('In depth results'!$C$8/12)</f>
        <v>0</v>
      </c>
      <c r="AN58" s="167">
        <f>AN57*('In depth results'!$C$8/12)</f>
        <v>0</v>
      </c>
      <c r="AO58" s="167">
        <f>AO57*('In depth results'!$C$8/12)</f>
        <v>0</v>
      </c>
      <c r="AP58" s="167">
        <f>AP57*('In depth results'!$C$8/12)</f>
        <v>0</v>
      </c>
      <c r="AQ58" s="167">
        <f>AQ57*('In depth results'!$C$8/12)</f>
        <v>0</v>
      </c>
      <c r="AR58" s="167">
        <f>AR57*('In depth results'!$C$8/12)</f>
        <v>0</v>
      </c>
      <c r="AS58" s="167">
        <f>AS57*('In depth results'!$C$8/12)</f>
        <v>0</v>
      </c>
      <c r="AT58" s="167">
        <f>AT57*('In depth results'!$C$8/12)</f>
        <v>0</v>
      </c>
      <c r="AU58" s="167">
        <f>AU57*('In depth results'!$C$8/12)</f>
        <v>0</v>
      </c>
      <c r="AV58" s="167">
        <f>AV57*('In depth results'!$C$8/12)</f>
        <v>0</v>
      </c>
      <c r="AW58" s="167">
        <f>AW57*('In depth results'!$C$8/12)</f>
        <v>0</v>
      </c>
      <c r="AX58" s="167">
        <f>AX57*('In depth results'!$C$8/12)</f>
        <v>0</v>
      </c>
      <c r="AY58" s="167">
        <f>AY57*('In depth results'!$C$8/12)</f>
        <v>0</v>
      </c>
      <c r="AZ58" s="167">
        <f>AZ57*('In depth results'!$C$8/12)</f>
        <v>0</v>
      </c>
      <c r="BA58" s="167">
        <f>BA57*('In depth results'!$C$8/12)</f>
        <v>0</v>
      </c>
      <c r="BB58" s="167">
        <f>BB57*('In depth results'!$C$8/12)</f>
        <v>0</v>
      </c>
      <c r="BC58" s="167">
        <f>BC57*('In depth results'!$C$8/12)</f>
        <v>0</v>
      </c>
      <c r="BD58" s="167">
        <f>BD57*('In depth results'!$C$8/12)</f>
        <v>0</v>
      </c>
      <c r="BE58" s="167">
        <f>BE57*('In depth results'!$C$8/12)</f>
        <v>0</v>
      </c>
      <c r="BF58" s="167">
        <f>BF57*('In depth results'!$C$8/12)</f>
        <v>0</v>
      </c>
      <c r="BG58" s="167">
        <f>BG57*('In depth results'!$C$8/12)</f>
        <v>0</v>
      </c>
      <c r="BH58" s="167">
        <f>BH57*('In depth results'!$C$8/12)</f>
        <v>0</v>
      </c>
      <c r="BI58" s="167">
        <f>BI57*('In depth results'!$C$8/12)</f>
        <v>0</v>
      </c>
      <c r="BJ58" s="167">
        <f>BJ57*('In depth results'!$C$8/12)</f>
        <v>0</v>
      </c>
      <c r="BK58" s="167">
        <f>BK57*('In depth results'!$C$8/12)</f>
        <v>0</v>
      </c>
      <c r="BL58" s="167">
        <f>BL57*('In depth results'!$C$8/12)</f>
        <v>0</v>
      </c>
      <c r="BM58" s="167">
        <f>BM57*('In depth results'!$C$8/12)</f>
        <v>0</v>
      </c>
      <c r="BN58" s="167">
        <f>BN57*('In depth results'!$C$8/12)</f>
        <v>0</v>
      </c>
      <c r="BO58" s="167">
        <f>BO57*('In depth results'!$C$8/12)</f>
        <v>0</v>
      </c>
      <c r="BP58" s="167">
        <f>BP57*('In depth results'!$C$8/12)</f>
        <v>0</v>
      </c>
      <c r="BQ58" s="167">
        <f>BQ57*('In depth results'!$C$8/12)</f>
        <v>0</v>
      </c>
      <c r="BR58" s="167">
        <f>BR57*('In depth results'!$C$8/12)</f>
        <v>0</v>
      </c>
      <c r="BS58" s="167">
        <f>BS57*('In depth results'!$C$8/12)</f>
        <v>0</v>
      </c>
      <c r="BT58" s="167">
        <f>BT57*('In depth results'!$C$8/12)</f>
        <v>0</v>
      </c>
      <c r="BU58" s="167">
        <f>BU57*('In depth results'!$C$8/12)</f>
        <v>0</v>
      </c>
      <c r="BV58" s="167">
        <f>BV57*('In depth results'!$C$8/12)</f>
        <v>0</v>
      </c>
      <c r="BW58" s="167">
        <f>BW57*('In depth results'!$C$8/12)</f>
        <v>0</v>
      </c>
      <c r="BX58" s="167">
        <f>BX57*('In depth results'!$C$8/12)</f>
        <v>0</v>
      </c>
      <c r="BY58" s="167">
        <f>BY57*('In depth results'!$C$8/12)</f>
        <v>0</v>
      </c>
      <c r="BZ58" s="167">
        <f>BZ57*('In depth results'!$C$8/12)</f>
        <v>0</v>
      </c>
      <c r="CA58" s="167">
        <f>CA57*('In depth results'!$C$8/12)</f>
        <v>0</v>
      </c>
      <c r="CB58" s="167">
        <f>CB57*('In depth results'!$C$8/12)</f>
        <v>0</v>
      </c>
      <c r="CC58" s="167">
        <f>CC57*('In depth results'!$C$8/12)</f>
        <v>0</v>
      </c>
      <c r="CD58" s="167">
        <f>CD57*('In depth results'!$C$8/12)</f>
        <v>0</v>
      </c>
      <c r="CE58" s="167">
        <f>CE57*('In depth results'!$C$8/12)</f>
        <v>0</v>
      </c>
      <c r="CF58" s="167">
        <f>CF57*('In depth results'!$C$8/12)</f>
        <v>0</v>
      </c>
      <c r="CG58" s="167">
        <f>CG57*('In depth results'!$C$8/12)</f>
        <v>0</v>
      </c>
      <c r="CH58" s="167">
        <f>CH57*('In depth results'!$C$8/12)</f>
        <v>0</v>
      </c>
      <c r="CI58" s="167">
        <f>CI57*('In depth results'!$C$8/12)</f>
        <v>0</v>
      </c>
      <c r="CJ58" s="167">
        <f>CJ57*('In depth results'!$C$8/12)</f>
        <v>0</v>
      </c>
      <c r="CK58" s="167">
        <f>CK57*('In depth results'!$C$8/12)</f>
        <v>0</v>
      </c>
      <c r="CL58" s="167">
        <f>CL57*('In depth results'!$C$8/12)</f>
        <v>0</v>
      </c>
      <c r="CM58" s="167">
        <f>CM57*('In depth results'!$C$8/12)</f>
        <v>0</v>
      </c>
      <c r="CN58" s="167">
        <f>CN57*('In depth results'!$C$8/12)</f>
        <v>0</v>
      </c>
      <c r="CO58" s="167">
        <f>CO57*('In depth results'!$C$8/12)</f>
        <v>0</v>
      </c>
      <c r="CP58" s="167">
        <f>CP57*('In depth results'!$C$8/12)</f>
        <v>0</v>
      </c>
      <c r="CQ58" s="167">
        <f>CQ57*('In depth results'!$C$8/12)</f>
        <v>0</v>
      </c>
      <c r="CR58" s="167">
        <f>CR57*('In depth results'!$C$8/12)</f>
        <v>0</v>
      </c>
      <c r="CS58" s="167">
        <f>CS57*('In depth results'!$C$8/12)</f>
        <v>0</v>
      </c>
      <c r="CT58" s="167">
        <f>CT57*('In depth results'!$C$8/12)</f>
        <v>0</v>
      </c>
      <c r="CU58" s="167">
        <f>CU57*('In depth results'!$C$8/12)</f>
        <v>0</v>
      </c>
      <c r="CV58" s="31"/>
    </row>
    <row r="59" spans="1:100" x14ac:dyDescent="0.35">
      <c r="A59" s="44"/>
      <c r="B59" s="166" t="s">
        <v>34</v>
      </c>
      <c r="C59" s="167">
        <f>'In depth results'!B8</f>
        <v>0</v>
      </c>
      <c r="D59" s="167">
        <f>D57+D58</f>
        <v>0</v>
      </c>
      <c r="E59" s="167">
        <f t="shared" ref="E59:BP59" si="62">E57+E58</f>
        <v>0</v>
      </c>
      <c r="F59" s="167">
        <f t="shared" si="62"/>
        <v>0</v>
      </c>
      <c r="G59" s="167">
        <f t="shared" si="62"/>
        <v>0</v>
      </c>
      <c r="H59" s="167">
        <f t="shared" si="62"/>
        <v>0</v>
      </c>
      <c r="I59" s="167">
        <f t="shared" si="62"/>
        <v>0</v>
      </c>
      <c r="J59" s="167">
        <f t="shared" si="62"/>
        <v>0</v>
      </c>
      <c r="K59" s="167">
        <f t="shared" si="62"/>
        <v>0</v>
      </c>
      <c r="L59" s="167">
        <f t="shared" si="62"/>
        <v>0</v>
      </c>
      <c r="M59" s="167">
        <f t="shared" si="62"/>
        <v>0</v>
      </c>
      <c r="N59" s="167">
        <f t="shared" si="62"/>
        <v>0</v>
      </c>
      <c r="O59" s="167">
        <f t="shared" si="62"/>
        <v>0</v>
      </c>
      <c r="P59" s="167">
        <f t="shared" si="62"/>
        <v>0</v>
      </c>
      <c r="Q59" s="167">
        <f t="shared" si="62"/>
        <v>0</v>
      </c>
      <c r="R59" s="167">
        <f t="shared" si="62"/>
        <v>0</v>
      </c>
      <c r="S59" s="167">
        <f t="shared" si="62"/>
        <v>0</v>
      </c>
      <c r="T59" s="167">
        <f t="shared" si="62"/>
        <v>0</v>
      </c>
      <c r="U59" s="167">
        <f t="shared" si="62"/>
        <v>0</v>
      </c>
      <c r="V59" s="167">
        <f t="shared" si="62"/>
        <v>0</v>
      </c>
      <c r="W59" s="167">
        <f t="shared" si="62"/>
        <v>0</v>
      </c>
      <c r="X59" s="167">
        <f t="shared" si="62"/>
        <v>0</v>
      </c>
      <c r="Y59" s="167">
        <f t="shared" si="62"/>
        <v>0</v>
      </c>
      <c r="Z59" s="167">
        <f t="shared" si="62"/>
        <v>0</v>
      </c>
      <c r="AA59" s="167">
        <f t="shared" si="62"/>
        <v>0</v>
      </c>
      <c r="AB59" s="167">
        <f t="shared" si="62"/>
        <v>0</v>
      </c>
      <c r="AC59" s="167">
        <f t="shared" si="62"/>
        <v>0</v>
      </c>
      <c r="AD59" s="167">
        <f t="shared" si="62"/>
        <v>0</v>
      </c>
      <c r="AE59" s="167">
        <f t="shared" si="62"/>
        <v>0</v>
      </c>
      <c r="AF59" s="167">
        <f t="shared" si="62"/>
        <v>0</v>
      </c>
      <c r="AG59" s="167">
        <f t="shared" si="62"/>
        <v>0</v>
      </c>
      <c r="AH59" s="167">
        <f t="shared" si="62"/>
        <v>0</v>
      </c>
      <c r="AI59" s="167">
        <f t="shared" si="62"/>
        <v>0</v>
      </c>
      <c r="AJ59" s="167">
        <f t="shared" si="62"/>
        <v>0</v>
      </c>
      <c r="AK59" s="167">
        <f t="shared" si="62"/>
        <v>0</v>
      </c>
      <c r="AL59" s="167">
        <f t="shared" si="62"/>
        <v>0</v>
      </c>
      <c r="AM59" s="167">
        <f t="shared" si="62"/>
        <v>0</v>
      </c>
      <c r="AN59" s="167">
        <f t="shared" si="62"/>
        <v>0</v>
      </c>
      <c r="AO59" s="167">
        <f t="shared" si="62"/>
        <v>0</v>
      </c>
      <c r="AP59" s="167">
        <f t="shared" si="62"/>
        <v>0</v>
      </c>
      <c r="AQ59" s="167">
        <f t="shared" si="62"/>
        <v>0</v>
      </c>
      <c r="AR59" s="167">
        <f t="shared" si="62"/>
        <v>0</v>
      </c>
      <c r="AS59" s="167">
        <f t="shared" si="62"/>
        <v>0</v>
      </c>
      <c r="AT59" s="167">
        <f t="shared" si="62"/>
        <v>0</v>
      </c>
      <c r="AU59" s="167">
        <f t="shared" si="62"/>
        <v>0</v>
      </c>
      <c r="AV59" s="167">
        <f t="shared" si="62"/>
        <v>0</v>
      </c>
      <c r="AW59" s="167">
        <f t="shared" si="62"/>
        <v>0</v>
      </c>
      <c r="AX59" s="167">
        <f t="shared" si="62"/>
        <v>0</v>
      </c>
      <c r="AY59" s="167">
        <f t="shared" si="62"/>
        <v>0</v>
      </c>
      <c r="AZ59" s="167">
        <f t="shared" si="62"/>
        <v>0</v>
      </c>
      <c r="BA59" s="167">
        <f t="shared" si="62"/>
        <v>0</v>
      </c>
      <c r="BB59" s="167">
        <f t="shared" si="62"/>
        <v>0</v>
      </c>
      <c r="BC59" s="167">
        <f t="shared" si="62"/>
        <v>0</v>
      </c>
      <c r="BD59" s="167">
        <f t="shared" si="62"/>
        <v>0</v>
      </c>
      <c r="BE59" s="167">
        <f t="shared" si="62"/>
        <v>0</v>
      </c>
      <c r="BF59" s="167">
        <f t="shared" si="62"/>
        <v>0</v>
      </c>
      <c r="BG59" s="167">
        <f t="shared" si="62"/>
        <v>0</v>
      </c>
      <c r="BH59" s="167">
        <f t="shared" si="62"/>
        <v>0</v>
      </c>
      <c r="BI59" s="167">
        <f t="shared" si="62"/>
        <v>0</v>
      </c>
      <c r="BJ59" s="167">
        <f t="shared" si="62"/>
        <v>0</v>
      </c>
      <c r="BK59" s="167">
        <f t="shared" si="62"/>
        <v>0</v>
      </c>
      <c r="BL59" s="167">
        <f t="shared" si="62"/>
        <v>0</v>
      </c>
      <c r="BM59" s="167">
        <f t="shared" si="62"/>
        <v>0</v>
      </c>
      <c r="BN59" s="167">
        <f t="shared" si="62"/>
        <v>0</v>
      </c>
      <c r="BO59" s="167">
        <f t="shared" si="62"/>
        <v>0</v>
      </c>
      <c r="BP59" s="167">
        <f t="shared" si="62"/>
        <v>0</v>
      </c>
      <c r="BQ59" s="167">
        <f t="shared" ref="BQ59:CU59" si="63">BQ57+BQ58</f>
        <v>0</v>
      </c>
      <c r="BR59" s="167">
        <f t="shared" si="63"/>
        <v>0</v>
      </c>
      <c r="BS59" s="167">
        <f t="shared" si="63"/>
        <v>0</v>
      </c>
      <c r="BT59" s="167">
        <f t="shared" si="63"/>
        <v>0</v>
      </c>
      <c r="BU59" s="167">
        <f t="shared" si="63"/>
        <v>0</v>
      </c>
      <c r="BV59" s="167">
        <f t="shared" si="63"/>
        <v>0</v>
      </c>
      <c r="BW59" s="167">
        <f t="shared" si="63"/>
        <v>0</v>
      </c>
      <c r="BX59" s="167">
        <f t="shared" si="63"/>
        <v>0</v>
      </c>
      <c r="BY59" s="167">
        <f t="shared" si="63"/>
        <v>0</v>
      </c>
      <c r="BZ59" s="167">
        <f t="shared" si="63"/>
        <v>0</v>
      </c>
      <c r="CA59" s="167">
        <f t="shared" si="63"/>
        <v>0</v>
      </c>
      <c r="CB59" s="167">
        <f t="shared" si="63"/>
        <v>0</v>
      </c>
      <c r="CC59" s="167">
        <f t="shared" si="63"/>
        <v>0</v>
      </c>
      <c r="CD59" s="167">
        <f t="shared" si="63"/>
        <v>0</v>
      </c>
      <c r="CE59" s="167">
        <f t="shared" si="63"/>
        <v>0</v>
      </c>
      <c r="CF59" s="167">
        <f t="shared" si="63"/>
        <v>0</v>
      </c>
      <c r="CG59" s="167">
        <f t="shared" si="63"/>
        <v>0</v>
      </c>
      <c r="CH59" s="167">
        <f t="shared" si="63"/>
        <v>0</v>
      </c>
      <c r="CI59" s="167">
        <f t="shared" si="63"/>
        <v>0</v>
      </c>
      <c r="CJ59" s="167">
        <f t="shared" si="63"/>
        <v>0</v>
      </c>
      <c r="CK59" s="167">
        <f t="shared" si="63"/>
        <v>0</v>
      </c>
      <c r="CL59" s="167">
        <f t="shared" si="63"/>
        <v>0</v>
      </c>
      <c r="CM59" s="167">
        <f t="shared" si="63"/>
        <v>0</v>
      </c>
      <c r="CN59" s="167">
        <f t="shared" si="63"/>
        <v>0</v>
      </c>
      <c r="CO59" s="167">
        <f t="shared" si="63"/>
        <v>0</v>
      </c>
      <c r="CP59" s="167">
        <f t="shared" si="63"/>
        <v>0</v>
      </c>
      <c r="CQ59" s="167">
        <f t="shared" si="63"/>
        <v>0</v>
      </c>
      <c r="CR59" s="167">
        <f t="shared" si="63"/>
        <v>0</v>
      </c>
      <c r="CS59" s="167">
        <f t="shared" si="63"/>
        <v>0</v>
      </c>
      <c r="CT59" s="167">
        <f t="shared" si="63"/>
        <v>0</v>
      </c>
      <c r="CU59" s="167">
        <f t="shared" si="63"/>
        <v>0</v>
      </c>
      <c r="CV59" s="31"/>
    </row>
    <row r="60" spans="1:100" x14ac:dyDescent="0.35">
      <c r="A60" s="44"/>
      <c r="B60" s="166" t="s">
        <v>35</v>
      </c>
      <c r="C60" s="167">
        <f>'In depth results'!$D$8</f>
        <v>0</v>
      </c>
      <c r="D60" s="167">
        <f>IF(D59=0,'In depth results'!$D$8,'In depth results'!$D$8)+('With extra repayments workings'!D50-'With extra repayments workings'!D51)</f>
        <v>0</v>
      </c>
      <c r="E60" s="167">
        <f>IF(E59=0,'In depth results'!$D$8,'In depth results'!$D$8)+('With extra repayments workings'!E50-'With extra repayments workings'!E51)</f>
        <v>0</v>
      </c>
      <c r="F60" s="167">
        <f>IF(F59=0,'In depth results'!$D$8,'In depth results'!$D$8)+('With extra repayments workings'!F50-'With extra repayments workings'!F51)</f>
        <v>0</v>
      </c>
      <c r="G60" s="167">
        <f>IF(G59=0,'In depth results'!$D$8,'In depth results'!$D$8)+('With extra repayments workings'!G50-'With extra repayments workings'!G51)</f>
        <v>0</v>
      </c>
      <c r="H60" s="167">
        <f>IF(H59=0,'In depth results'!$D$8,'In depth results'!$D$8)+('With extra repayments workings'!H50-'With extra repayments workings'!H51)</f>
        <v>0</v>
      </c>
      <c r="I60" s="167">
        <f>IF(I59=0,'In depth results'!$D$8,'In depth results'!$D$8)+('With extra repayments workings'!I50-'With extra repayments workings'!I51)</f>
        <v>0</v>
      </c>
      <c r="J60" s="167">
        <f>IF(J59=0,'In depth results'!$D$8,'In depth results'!$D$8)+('With extra repayments workings'!J50-'With extra repayments workings'!J51)</f>
        <v>0</v>
      </c>
      <c r="K60" s="167">
        <f>IF(K59=0,'In depth results'!$D$8,'In depth results'!$D$8)+('With extra repayments workings'!K50-'With extra repayments workings'!K51)</f>
        <v>0</v>
      </c>
      <c r="L60" s="167">
        <f>IF(L59=0,'In depth results'!$D$8,'In depth results'!$D$8)+('With extra repayments workings'!L50-'With extra repayments workings'!L51)</f>
        <v>0</v>
      </c>
      <c r="M60" s="167">
        <f>IF(M59=0,'In depth results'!$D$8,'In depth results'!$D$8)+('With extra repayments workings'!M50-'With extra repayments workings'!M51)</f>
        <v>0</v>
      </c>
      <c r="N60" s="167">
        <f>IF(N59=0,'In depth results'!$D$8,'In depth results'!$D$8)+('With extra repayments workings'!N50-'With extra repayments workings'!N51)</f>
        <v>0</v>
      </c>
      <c r="O60" s="167">
        <f>IF(O59=0,'In depth results'!$D$8,'In depth results'!$D$8)+('With extra repayments workings'!O50-'With extra repayments workings'!O51)</f>
        <v>0</v>
      </c>
      <c r="P60" s="167">
        <f>IF(P59=0,'In depth results'!$D$8,'In depth results'!$D$8)+('With extra repayments workings'!P50-'With extra repayments workings'!P51)</f>
        <v>394.93907179764574</v>
      </c>
      <c r="Q60" s="167">
        <f>IF(Q59=0,'In depth results'!$D$8,'In depth results'!$D$8)+('With extra repayments workings'!Q50-'With extra repayments workings'!Q51)</f>
        <v>1110</v>
      </c>
      <c r="R60" s="167">
        <f>IF(R59=0,'In depth results'!$D$8,'In depth results'!$D$8)+('With extra repayments workings'!R50-'With extra repayments workings'!R51)</f>
        <v>1110</v>
      </c>
      <c r="S60" s="167">
        <f>IF(S59=0,'In depth results'!$D$8,'In depth results'!$D$8)+('With extra repayments workings'!S50-'With extra repayments workings'!S51)</f>
        <v>1110</v>
      </c>
      <c r="T60" s="167">
        <f>IF(T59=0,'In depth results'!$D$8,'In depth results'!$D$8)+('With extra repayments workings'!T50-'With extra repayments workings'!T51)</f>
        <v>1110</v>
      </c>
      <c r="U60" s="167">
        <f>IF(U59=0,'In depth results'!$D$8,'In depth results'!$D$8)+('With extra repayments workings'!U50-'With extra repayments workings'!U51)</f>
        <v>1110</v>
      </c>
      <c r="V60" s="167">
        <f>IF(V59=0,'In depth results'!$D$8,'In depth results'!$D$8)+('With extra repayments workings'!V50-'With extra repayments workings'!V51)</f>
        <v>1280</v>
      </c>
      <c r="W60" s="167">
        <f>IF(W59=0,'In depth results'!$D$8,'In depth results'!$D$8)+('With extra repayments workings'!W50-'With extra repayments workings'!W51)</f>
        <v>1280</v>
      </c>
      <c r="X60" s="167">
        <f>IF(X59=0,'In depth results'!$D$8,'In depth results'!$D$8)+('With extra repayments workings'!X50-'With extra repayments workings'!X51)</f>
        <v>1280</v>
      </c>
      <c r="Y60" s="167">
        <f>IF(Y59=0,'In depth results'!$D$8,'In depth results'!$D$8)+('With extra repayments workings'!Y50-'With extra repayments workings'!Y51)</f>
        <v>1280</v>
      </c>
      <c r="Z60" s="167">
        <f>IF(Z59=0,'In depth results'!$D$8,'In depth results'!$D$8)+('With extra repayments workings'!Z50-'With extra repayments workings'!Z51)</f>
        <v>1280</v>
      </c>
      <c r="AA60" s="167">
        <f>IF(AA59=0,'In depth results'!$D$8,'In depth results'!$D$8)+('With extra repayments workings'!AA50-'With extra repayments workings'!AA51)</f>
        <v>1280</v>
      </c>
      <c r="AB60" s="167">
        <f>IF(AB59=0,'In depth results'!$D$8,'In depth results'!$D$8)+('With extra repayments workings'!AB50-'With extra repayments workings'!AB51)</f>
        <v>1280</v>
      </c>
      <c r="AC60" s="167">
        <f>IF(AC59=0,'In depth results'!$D$8,'In depth results'!$D$8)+('With extra repayments workings'!AC50-'With extra repayments workings'!AC51)</f>
        <v>1280</v>
      </c>
      <c r="AD60" s="167">
        <f>IF(AD59=0,'In depth results'!$D$8,'In depth results'!$D$8)+('With extra repayments workings'!AD50-'With extra repayments workings'!AD51)</f>
        <v>1280</v>
      </c>
      <c r="AE60" s="167">
        <f>IF(AE59=0,'In depth results'!$D$8,'In depth results'!$D$8)+('With extra repayments workings'!AE50-'With extra repayments workings'!AE51)</f>
        <v>1280</v>
      </c>
      <c r="AF60" s="167">
        <f>IF(AF59=0,'In depth results'!$D$8,'In depth results'!$D$8)+('With extra repayments workings'!AF50-'With extra repayments workings'!AF51)</f>
        <v>1280</v>
      </c>
      <c r="AG60" s="167">
        <f>IF(AG59=0,'In depth results'!$D$8,'In depth results'!$D$8)+('With extra repayments workings'!AG50-'With extra repayments workings'!AG51)</f>
        <v>1280</v>
      </c>
      <c r="AH60" s="167">
        <f>IF(AH59=0,'In depth results'!$D$8,'In depth results'!$D$8)+('With extra repayments workings'!AH50-'With extra repayments workings'!AH51)</f>
        <v>1280</v>
      </c>
      <c r="AI60" s="167">
        <f>IF(AI59=0,'In depth results'!$D$8,'In depth results'!$D$8)+('With extra repayments workings'!AI50-'With extra repayments workings'!AI51)</f>
        <v>1280</v>
      </c>
      <c r="AJ60" s="167">
        <f>IF(AJ59=0,'In depth results'!$D$8,'In depth results'!$D$8)+('With extra repayments workings'!AJ50-'With extra repayments workings'!AJ51)</f>
        <v>1280</v>
      </c>
      <c r="AK60" s="167">
        <f>IF(AK59=0,'In depth results'!$D$8,'In depth results'!$D$8)+('With extra repayments workings'!AK50-'With extra repayments workings'!AK51)</f>
        <v>1280</v>
      </c>
      <c r="AL60" s="167">
        <f>IF(AL59=0,'In depth results'!$D$8,'In depth results'!$D$8)+('With extra repayments workings'!AL50-'With extra repayments workings'!AL51)</f>
        <v>1280</v>
      </c>
      <c r="AM60" s="167">
        <f>IF(AM59=0,'In depth results'!$D$8,'In depth results'!$D$8)+('With extra repayments workings'!AM50-'With extra repayments workings'!AM51)</f>
        <v>1280</v>
      </c>
      <c r="AN60" s="167">
        <f>IF(AN59=0,'In depth results'!$D$8,'In depth results'!$D$8)+('With extra repayments workings'!AN50-'With extra repayments workings'!AN51)</f>
        <v>1280</v>
      </c>
      <c r="AO60" s="167">
        <f>IF(AO59=0,'In depth results'!$D$8,'In depth results'!$D$8)+('With extra repayments workings'!AO50-'With extra repayments workings'!AO51)</f>
        <v>1280</v>
      </c>
      <c r="AP60" s="167">
        <f>IF(AP59=0,'In depth results'!$D$8,'In depth results'!$D$8)+('With extra repayments workings'!AP50-'With extra repayments workings'!AP51)</f>
        <v>1280</v>
      </c>
      <c r="AQ60" s="167">
        <f>IF(AQ59=0,'In depth results'!$D$8,'In depth results'!$D$8)+('With extra repayments workings'!AQ50-'With extra repayments workings'!AQ51)</f>
        <v>1280</v>
      </c>
      <c r="AR60" s="167">
        <f>IF(AR59=0,'In depth results'!$D$8,'In depth results'!$D$8)+('With extra repayments workings'!AR50-'With extra repayments workings'!AR51)</f>
        <v>1280</v>
      </c>
      <c r="AS60" s="167">
        <f>IF(AS59=0,'In depth results'!$D$8,'In depth results'!$D$8)+('With extra repayments workings'!AS50-'With extra repayments workings'!AS51)</f>
        <v>1280</v>
      </c>
      <c r="AT60" s="167">
        <f>IF(AT59=0,'In depth results'!$D$8,'In depth results'!$D$8)+('With extra repayments workings'!AT50-'With extra repayments workings'!AT51)</f>
        <v>1280</v>
      </c>
      <c r="AU60" s="167">
        <f>IF(AU59=0,'In depth results'!$D$8,'In depth results'!$D$8)+('With extra repayments workings'!AU50-'With extra repayments workings'!AU51)</f>
        <v>1280</v>
      </c>
      <c r="AV60" s="167">
        <f>IF(AV59=0,'In depth results'!$D$8,'In depth results'!$D$8)+('With extra repayments workings'!AV50-'With extra repayments workings'!AV51)</f>
        <v>1280</v>
      </c>
      <c r="AW60" s="167">
        <f>IF(AW59=0,'In depth results'!$D$8,'In depth results'!$D$8)+('With extra repayments workings'!AW50-'With extra repayments workings'!AW51)</f>
        <v>1280</v>
      </c>
      <c r="AX60" s="167">
        <f>IF(AX59=0,'In depth results'!$D$8,'In depth results'!$D$8)+('With extra repayments workings'!AX50-'With extra repayments workings'!AX51)</f>
        <v>1280</v>
      </c>
      <c r="AY60" s="167">
        <f>IF(AY59=0,'In depth results'!$D$8,'In depth results'!$D$8)+('With extra repayments workings'!AY50-'With extra repayments workings'!AY51)</f>
        <v>1280</v>
      </c>
      <c r="AZ60" s="167">
        <f>IF(AZ59=0,'In depth results'!$D$8,'In depth results'!$D$8)+('With extra repayments workings'!AZ50-'With extra repayments workings'!AZ51)</f>
        <v>1280</v>
      </c>
      <c r="BA60" s="167">
        <f>IF(BA59=0,'In depth results'!$D$8,'In depth results'!$D$8)+('With extra repayments workings'!BA50-'With extra repayments workings'!BA51)</f>
        <v>1280</v>
      </c>
      <c r="BB60" s="167">
        <f>IF(BB59=0,'In depth results'!$D$8,'In depth results'!$D$8)+('With extra repayments workings'!BB50-'With extra repayments workings'!BB51)</f>
        <v>1280</v>
      </c>
      <c r="BC60" s="167">
        <f>IF(BC59=0,'In depth results'!$D$8,'In depth results'!$D$8)+('With extra repayments workings'!BC50-'With extra repayments workings'!BC51)</f>
        <v>1280</v>
      </c>
      <c r="BD60" s="167">
        <f>IF(BD59=0,'In depth results'!$D$8,'In depth results'!$D$8)+('With extra repayments workings'!BD50-'With extra repayments workings'!BD51)</f>
        <v>1280</v>
      </c>
      <c r="BE60" s="167">
        <f>IF(BE59=0,'In depth results'!$D$8,'In depth results'!$D$8)+('With extra repayments workings'!BE50-'With extra repayments workings'!BE51)</f>
        <v>1280</v>
      </c>
      <c r="BF60" s="167">
        <f>IF(BF59=0,'In depth results'!$D$8,'In depth results'!$D$8)+('With extra repayments workings'!BF50-'With extra repayments workings'!BF51)</f>
        <v>1280</v>
      </c>
      <c r="BG60" s="167">
        <f>IF(BG59=0,'In depth results'!$D$8,'In depth results'!$D$8)+('With extra repayments workings'!BG50-'With extra repayments workings'!BG51)</f>
        <v>1280</v>
      </c>
      <c r="BH60" s="167">
        <f>IF(BH59=0,'In depth results'!$D$8,'In depth results'!$D$8)+('With extra repayments workings'!BH50-'With extra repayments workings'!BH51)</f>
        <v>1280</v>
      </c>
      <c r="BI60" s="167">
        <f>IF(BI59=0,'In depth results'!$D$8,'In depth results'!$D$8)+('With extra repayments workings'!BI50-'With extra repayments workings'!BI51)</f>
        <v>1280</v>
      </c>
      <c r="BJ60" s="167">
        <f>IF(BJ59=0,'In depth results'!$D$8,'In depth results'!$D$8)+('With extra repayments workings'!BJ50-'With extra repayments workings'!BJ51)</f>
        <v>1280</v>
      </c>
      <c r="BK60" s="167">
        <f>IF(BK59=0,'In depth results'!$D$8,'In depth results'!$D$8)+('With extra repayments workings'!BK50-'With extra repayments workings'!BK51)</f>
        <v>1280</v>
      </c>
      <c r="BL60" s="167">
        <f>IF(BL59=0,'In depth results'!$D$8,'In depth results'!$D$8)+('With extra repayments workings'!BL50-'With extra repayments workings'!BL51)</f>
        <v>1280</v>
      </c>
      <c r="BM60" s="167">
        <f>IF(BM59=0,'In depth results'!$D$8,'In depth results'!$D$8)+('With extra repayments workings'!BM50-'With extra repayments workings'!BM51)</f>
        <v>1280</v>
      </c>
      <c r="BN60" s="167">
        <f>IF(BN59=0,'In depth results'!$D$8,'In depth results'!$D$8)+('With extra repayments workings'!BN50-'With extra repayments workings'!BN51)</f>
        <v>1280</v>
      </c>
      <c r="BO60" s="167">
        <f>IF(BO59=0,'In depth results'!$D$8,'In depth results'!$D$8)+('With extra repayments workings'!BO50-'With extra repayments workings'!BO51)</f>
        <v>1280</v>
      </c>
      <c r="BP60" s="167">
        <f>IF(BP59=0,'In depth results'!$D$8,'In depth results'!$D$8)+('With extra repayments workings'!BP50-'With extra repayments workings'!BP51)</f>
        <v>1280</v>
      </c>
      <c r="BQ60" s="167">
        <f>IF(BQ59=0,'In depth results'!$D$8,'In depth results'!$D$8)+('With extra repayments workings'!BQ50-'With extra repayments workings'!BQ51)</f>
        <v>1280</v>
      </c>
      <c r="BR60" s="167">
        <f>IF(BR59=0,'In depth results'!$D$8,'In depth results'!$D$8)+('With extra repayments workings'!BR50-'With extra repayments workings'!BR51)</f>
        <v>1280</v>
      </c>
      <c r="BS60" s="167">
        <f>IF(BS59=0,'In depth results'!$D$8,'In depth results'!$D$8)+('With extra repayments workings'!BS50-'With extra repayments workings'!BS51)</f>
        <v>1280</v>
      </c>
      <c r="BT60" s="167">
        <f>IF(BT59=0,'In depth results'!$D$8,'In depth results'!$D$8)+('With extra repayments workings'!BT50-'With extra repayments workings'!BT51)</f>
        <v>1280</v>
      </c>
      <c r="BU60" s="167">
        <f>IF(BU59=0,'In depth results'!$D$8,'In depth results'!$D$8)+('With extra repayments workings'!BU50-'With extra repayments workings'!BU51)</f>
        <v>1280</v>
      </c>
      <c r="BV60" s="167">
        <f>IF(BV59=0,'In depth results'!$D$8,'In depth results'!$D$8)+('With extra repayments workings'!BV50-'With extra repayments workings'!BV51)</f>
        <v>1280</v>
      </c>
      <c r="BW60" s="167">
        <f>IF(BW59=0,'In depth results'!$D$8,'In depth results'!$D$8)+('With extra repayments workings'!BW50-'With extra repayments workings'!BW51)</f>
        <v>1280</v>
      </c>
      <c r="BX60" s="167">
        <f>IF(BX59=0,'In depth results'!$D$8,'In depth results'!$D$8)+('With extra repayments workings'!BX50-'With extra repayments workings'!BX51)</f>
        <v>1280</v>
      </c>
      <c r="BY60" s="167">
        <f>IF(BY59=0,'In depth results'!$D$8,'In depth results'!$D$8)+('With extra repayments workings'!BY50-'With extra repayments workings'!BY51)</f>
        <v>1280</v>
      </c>
      <c r="BZ60" s="167">
        <f>IF(BZ59=0,'In depth results'!$D$8,'In depth results'!$D$8)+('With extra repayments workings'!BZ50-'With extra repayments workings'!BZ51)</f>
        <v>1280</v>
      </c>
      <c r="CA60" s="167">
        <f>IF(CA59=0,'In depth results'!$D$8,'In depth results'!$D$8)+('With extra repayments workings'!CA50-'With extra repayments workings'!CA51)</f>
        <v>1280</v>
      </c>
      <c r="CB60" s="167">
        <f>IF(CB59=0,'In depth results'!$D$8,'In depth results'!$D$8)+('With extra repayments workings'!CB50-'With extra repayments workings'!CB51)</f>
        <v>1280</v>
      </c>
      <c r="CC60" s="167">
        <f>IF(CC59=0,'In depth results'!$D$8,'In depth results'!$D$8)+('With extra repayments workings'!CC50-'With extra repayments workings'!CC51)</f>
        <v>1280</v>
      </c>
      <c r="CD60" s="167">
        <f>IF(CD59=0,'In depth results'!$D$8,'In depth results'!$D$8)+('With extra repayments workings'!CD50-'With extra repayments workings'!CD51)</f>
        <v>1280</v>
      </c>
      <c r="CE60" s="167">
        <f>IF(CE59=0,'In depth results'!$D$8,'In depth results'!$D$8)+('With extra repayments workings'!CE50-'With extra repayments workings'!CE51)</f>
        <v>1280</v>
      </c>
      <c r="CF60" s="167">
        <f>IF(CF59=0,'In depth results'!$D$8,'In depth results'!$D$8)+('With extra repayments workings'!CF50-'With extra repayments workings'!CF51)</f>
        <v>1280</v>
      </c>
      <c r="CG60" s="167">
        <f>IF(CG59=0,'In depth results'!$D$8,'In depth results'!$D$8)+('With extra repayments workings'!CG50-'With extra repayments workings'!CG51)</f>
        <v>1280</v>
      </c>
      <c r="CH60" s="167">
        <f>IF(CH59=0,'In depth results'!$D$8,'In depth results'!$D$8)+('With extra repayments workings'!CH50-'With extra repayments workings'!CH51)</f>
        <v>1280</v>
      </c>
      <c r="CI60" s="167">
        <f>IF(CI59=0,'In depth results'!$D$8,'In depth results'!$D$8)+('With extra repayments workings'!CI50-'With extra repayments workings'!CI51)</f>
        <v>1280</v>
      </c>
      <c r="CJ60" s="167">
        <f>IF(CJ59=0,'In depth results'!$D$8,'In depth results'!$D$8)+('With extra repayments workings'!CJ50-'With extra repayments workings'!CJ51)</f>
        <v>1280</v>
      </c>
      <c r="CK60" s="167">
        <f>IF(CK59=0,'In depth results'!$D$8,'In depth results'!$D$8)+('With extra repayments workings'!CK50-'With extra repayments workings'!CK51)</f>
        <v>1280</v>
      </c>
      <c r="CL60" s="167">
        <f>IF(CL59=0,'In depth results'!$D$8,'In depth results'!$D$8)+('With extra repayments workings'!CL50-'With extra repayments workings'!CL51)</f>
        <v>1280</v>
      </c>
      <c r="CM60" s="167">
        <f>IF(CM59=0,'In depth results'!$D$8,'In depth results'!$D$8)+('With extra repayments workings'!CM50-'With extra repayments workings'!CM51)</f>
        <v>1280</v>
      </c>
      <c r="CN60" s="167">
        <f>IF(CN59=0,'In depth results'!$D$8,'In depth results'!$D$8)+('With extra repayments workings'!CN50-'With extra repayments workings'!CN51)</f>
        <v>1280</v>
      </c>
      <c r="CO60" s="167">
        <f>IF(CO59=0,'In depth results'!$D$8,'In depth results'!$D$8)+('With extra repayments workings'!CO50-'With extra repayments workings'!CO51)</f>
        <v>1280</v>
      </c>
      <c r="CP60" s="167">
        <f>IF(CP59=0,'In depth results'!$D$8,'In depth results'!$D$8)+('With extra repayments workings'!CP50-'With extra repayments workings'!CP51)</f>
        <v>1280</v>
      </c>
      <c r="CQ60" s="167">
        <f>IF(CQ59=0,'In depth results'!$D$8,'In depth results'!$D$8)+('With extra repayments workings'!CQ50-'With extra repayments workings'!CQ51)</f>
        <v>1280</v>
      </c>
      <c r="CR60" s="167">
        <f>IF(CR59=0,'In depth results'!$D$8,'In depth results'!$D$8)+('With extra repayments workings'!CR50-'With extra repayments workings'!CR51)</f>
        <v>1280</v>
      </c>
      <c r="CS60" s="167">
        <f>IF(CS59=0,'In depth results'!$D$8,'In depth results'!$D$8)+('With extra repayments workings'!CS50-'With extra repayments workings'!CS51)</f>
        <v>1280</v>
      </c>
      <c r="CT60" s="167">
        <f>IF(CT59=0,'In depth results'!$D$8,'In depth results'!$D$8)+('With extra repayments workings'!CT50-'With extra repayments workings'!CT51)</f>
        <v>1280</v>
      </c>
      <c r="CU60" s="167">
        <f>IF(CU59=0,'In depth results'!$D$8,'In depth results'!$D$8)+('With extra repayments workings'!CU50-'With extra repayments workings'!CU51)</f>
        <v>1280</v>
      </c>
      <c r="CV60" s="31"/>
    </row>
    <row r="61" spans="1:100" x14ac:dyDescent="0.35">
      <c r="A61" s="44"/>
      <c r="B61" s="166" t="s">
        <v>36</v>
      </c>
      <c r="C61" s="167">
        <f>IF(C59&lt;C60,C59,C60)</f>
        <v>0</v>
      </c>
      <c r="D61" s="167">
        <f t="shared" ref="D61:BO61" si="64">IF(D59&lt;D60,D59,D60)</f>
        <v>0</v>
      </c>
      <c r="E61" s="167">
        <f t="shared" si="64"/>
        <v>0</v>
      </c>
      <c r="F61" s="167">
        <f t="shared" si="64"/>
        <v>0</v>
      </c>
      <c r="G61" s="167">
        <f t="shared" si="64"/>
        <v>0</v>
      </c>
      <c r="H61" s="167">
        <f t="shared" si="64"/>
        <v>0</v>
      </c>
      <c r="I61" s="167">
        <f t="shared" si="64"/>
        <v>0</v>
      </c>
      <c r="J61" s="167">
        <f t="shared" si="64"/>
        <v>0</v>
      </c>
      <c r="K61" s="167">
        <f t="shared" si="64"/>
        <v>0</v>
      </c>
      <c r="L61" s="167">
        <f t="shared" si="64"/>
        <v>0</v>
      </c>
      <c r="M61" s="167">
        <f t="shared" si="64"/>
        <v>0</v>
      </c>
      <c r="N61" s="167">
        <f t="shared" si="64"/>
        <v>0</v>
      </c>
      <c r="O61" s="167">
        <f t="shared" si="64"/>
        <v>0</v>
      </c>
      <c r="P61" s="167">
        <f t="shared" si="64"/>
        <v>0</v>
      </c>
      <c r="Q61" s="167">
        <f t="shared" si="64"/>
        <v>0</v>
      </c>
      <c r="R61" s="167">
        <f t="shared" si="64"/>
        <v>0</v>
      </c>
      <c r="S61" s="167">
        <f t="shared" si="64"/>
        <v>0</v>
      </c>
      <c r="T61" s="167">
        <f t="shared" si="64"/>
        <v>0</v>
      </c>
      <c r="U61" s="167">
        <f t="shared" si="64"/>
        <v>0</v>
      </c>
      <c r="V61" s="167">
        <f t="shared" si="64"/>
        <v>0</v>
      </c>
      <c r="W61" s="167">
        <f t="shared" si="64"/>
        <v>0</v>
      </c>
      <c r="X61" s="167">
        <f t="shared" si="64"/>
        <v>0</v>
      </c>
      <c r="Y61" s="167">
        <f t="shared" si="64"/>
        <v>0</v>
      </c>
      <c r="Z61" s="167">
        <f t="shared" si="64"/>
        <v>0</v>
      </c>
      <c r="AA61" s="167">
        <f t="shared" si="64"/>
        <v>0</v>
      </c>
      <c r="AB61" s="167">
        <f t="shared" si="64"/>
        <v>0</v>
      </c>
      <c r="AC61" s="167">
        <f t="shared" si="64"/>
        <v>0</v>
      </c>
      <c r="AD61" s="167">
        <f t="shared" si="64"/>
        <v>0</v>
      </c>
      <c r="AE61" s="167">
        <f t="shared" si="64"/>
        <v>0</v>
      </c>
      <c r="AF61" s="167">
        <f t="shared" si="64"/>
        <v>0</v>
      </c>
      <c r="AG61" s="167">
        <f t="shared" si="64"/>
        <v>0</v>
      </c>
      <c r="AH61" s="167">
        <f t="shared" si="64"/>
        <v>0</v>
      </c>
      <c r="AI61" s="167">
        <f t="shared" si="64"/>
        <v>0</v>
      </c>
      <c r="AJ61" s="167">
        <f t="shared" si="64"/>
        <v>0</v>
      </c>
      <c r="AK61" s="167">
        <f t="shared" si="64"/>
        <v>0</v>
      </c>
      <c r="AL61" s="167">
        <f t="shared" si="64"/>
        <v>0</v>
      </c>
      <c r="AM61" s="167">
        <f t="shared" si="64"/>
        <v>0</v>
      </c>
      <c r="AN61" s="167">
        <f t="shared" si="64"/>
        <v>0</v>
      </c>
      <c r="AO61" s="167">
        <f t="shared" si="64"/>
        <v>0</v>
      </c>
      <c r="AP61" s="167">
        <f t="shared" si="64"/>
        <v>0</v>
      </c>
      <c r="AQ61" s="167">
        <f t="shared" si="64"/>
        <v>0</v>
      </c>
      <c r="AR61" s="167">
        <f t="shared" si="64"/>
        <v>0</v>
      </c>
      <c r="AS61" s="167">
        <f t="shared" si="64"/>
        <v>0</v>
      </c>
      <c r="AT61" s="167">
        <f t="shared" si="64"/>
        <v>0</v>
      </c>
      <c r="AU61" s="167">
        <f t="shared" si="64"/>
        <v>0</v>
      </c>
      <c r="AV61" s="167">
        <f t="shared" si="64"/>
        <v>0</v>
      </c>
      <c r="AW61" s="167">
        <f t="shared" si="64"/>
        <v>0</v>
      </c>
      <c r="AX61" s="167">
        <f t="shared" si="64"/>
        <v>0</v>
      </c>
      <c r="AY61" s="167">
        <f t="shared" si="64"/>
        <v>0</v>
      </c>
      <c r="AZ61" s="167">
        <f t="shared" si="64"/>
        <v>0</v>
      </c>
      <c r="BA61" s="167">
        <f t="shared" si="64"/>
        <v>0</v>
      </c>
      <c r="BB61" s="167">
        <f t="shared" si="64"/>
        <v>0</v>
      </c>
      <c r="BC61" s="167">
        <f t="shared" si="64"/>
        <v>0</v>
      </c>
      <c r="BD61" s="167">
        <f t="shared" si="64"/>
        <v>0</v>
      </c>
      <c r="BE61" s="167">
        <f t="shared" si="64"/>
        <v>0</v>
      </c>
      <c r="BF61" s="167">
        <f t="shared" si="64"/>
        <v>0</v>
      </c>
      <c r="BG61" s="167">
        <f t="shared" si="64"/>
        <v>0</v>
      </c>
      <c r="BH61" s="167">
        <f t="shared" si="64"/>
        <v>0</v>
      </c>
      <c r="BI61" s="167">
        <f t="shared" si="64"/>
        <v>0</v>
      </c>
      <c r="BJ61" s="167">
        <f t="shared" si="64"/>
        <v>0</v>
      </c>
      <c r="BK61" s="167">
        <f t="shared" si="64"/>
        <v>0</v>
      </c>
      <c r="BL61" s="167">
        <f t="shared" si="64"/>
        <v>0</v>
      </c>
      <c r="BM61" s="167">
        <f t="shared" si="64"/>
        <v>0</v>
      </c>
      <c r="BN61" s="167">
        <f t="shared" si="64"/>
        <v>0</v>
      </c>
      <c r="BO61" s="167">
        <f t="shared" si="64"/>
        <v>0</v>
      </c>
      <c r="BP61" s="167">
        <f t="shared" ref="BP61:CU61" si="65">IF(BP59&lt;BP60,BP59,BP60)</f>
        <v>0</v>
      </c>
      <c r="BQ61" s="167">
        <f t="shared" si="65"/>
        <v>0</v>
      </c>
      <c r="BR61" s="167">
        <f t="shared" si="65"/>
        <v>0</v>
      </c>
      <c r="BS61" s="167">
        <f t="shared" si="65"/>
        <v>0</v>
      </c>
      <c r="BT61" s="167">
        <f t="shared" si="65"/>
        <v>0</v>
      </c>
      <c r="BU61" s="167">
        <f t="shared" si="65"/>
        <v>0</v>
      </c>
      <c r="BV61" s="167">
        <f t="shared" si="65"/>
        <v>0</v>
      </c>
      <c r="BW61" s="167">
        <f t="shared" si="65"/>
        <v>0</v>
      </c>
      <c r="BX61" s="167">
        <f t="shared" si="65"/>
        <v>0</v>
      </c>
      <c r="BY61" s="167">
        <f t="shared" si="65"/>
        <v>0</v>
      </c>
      <c r="BZ61" s="167">
        <f t="shared" si="65"/>
        <v>0</v>
      </c>
      <c r="CA61" s="167">
        <f t="shared" si="65"/>
        <v>0</v>
      </c>
      <c r="CB61" s="167">
        <f t="shared" si="65"/>
        <v>0</v>
      </c>
      <c r="CC61" s="167">
        <f t="shared" si="65"/>
        <v>0</v>
      </c>
      <c r="CD61" s="167">
        <f t="shared" si="65"/>
        <v>0</v>
      </c>
      <c r="CE61" s="167">
        <f t="shared" si="65"/>
        <v>0</v>
      </c>
      <c r="CF61" s="167">
        <f t="shared" si="65"/>
        <v>0</v>
      </c>
      <c r="CG61" s="167">
        <f t="shared" si="65"/>
        <v>0</v>
      </c>
      <c r="CH61" s="167">
        <f t="shared" si="65"/>
        <v>0</v>
      </c>
      <c r="CI61" s="167">
        <f t="shared" si="65"/>
        <v>0</v>
      </c>
      <c r="CJ61" s="167">
        <f t="shared" si="65"/>
        <v>0</v>
      </c>
      <c r="CK61" s="167">
        <f t="shared" si="65"/>
        <v>0</v>
      </c>
      <c r="CL61" s="167">
        <f t="shared" si="65"/>
        <v>0</v>
      </c>
      <c r="CM61" s="167">
        <f t="shared" si="65"/>
        <v>0</v>
      </c>
      <c r="CN61" s="167">
        <f t="shared" si="65"/>
        <v>0</v>
      </c>
      <c r="CO61" s="167">
        <f t="shared" si="65"/>
        <v>0</v>
      </c>
      <c r="CP61" s="167">
        <f t="shared" si="65"/>
        <v>0</v>
      </c>
      <c r="CQ61" s="167">
        <f t="shared" si="65"/>
        <v>0</v>
      </c>
      <c r="CR61" s="167">
        <f t="shared" si="65"/>
        <v>0</v>
      </c>
      <c r="CS61" s="167">
        <f t="shared" si="65"/>
        <v>0</v>
      </c>
      <c r="CT61" s="167">
        <f t="shared" si="65"/>
        <v>0</v>
      </c>
      <c r="CU61" s="167">
        <f t="shared" si="65"/>
        <v>0</v>
      </c>
      <c r="CV61" s="31"/>
    </row>
    <row r="62" spans="1:100" x14ac:dyDescent="0.35">
      <c r="A62" s="44"/>
      <c r="B62" s="166" t="s">
        <v>37</v>
      </c>
      <c r="C62" s="167">
        <f>C59-C61+C58</f>
        <v>0</v>
      </c>
      <c r="D62" s="167">
        <f t="shared" ref="D62:BO62" si="66">D59-D61</f>
        <v>0</v>
      </c>
      <c r="E62" s="167">
        <f t="shared" si="66"/>
        <v>0</v>
      </c>
      <c r="F62" s="167">
        <f t="shared" si="66"/>
        <v>0</v>
      </c>
      <c r="G62" s="167">
        <f t="shared" si="66"/>
        <v>0</v>
      </c>
      <c r="H62" s="167">
        <f t="shared" si="66"/>
        <v>0</v>
      </c>
      <c r="I62" s="167">
        <f t="shared" si="66"/>
        <v>0</v>
      </c>
      <c r="J62" s="167">
        <f t="shared" si="66"/>
        <v>0</v>
      </c>
      <c r="K62" s="167">
        <f t="shared" si="66"/>
        <v>0</v>
      </c>
      <c r="L62" s="167">
        <f t="shared" si="66"/>
        <v>0</v>
      </c>
      <c r="M62" s="167">
        <f t="shared" si="66"/>
        <v>0</v>
      </c>
      <c r="N62" s="167">
        <f t="shared" si="66"/>
        <v>0</v>
      </c>
      <c r="O62" s="167">
        <f t="shared" si="66"/>
        <v>0</v>
      </c>
      <c r="P62" s="167">
        <f t="shared" si="66"/>
        <v>0</v>
      </c>
      <c r="Q62" s="167">
        <f t="shared" si="66"/>
        <v>0</v>
      </c>
      <c r="R62" s="167">
        <f t="shared" si="66"/>
        <v>0</v>
      </c>
      <c r="S62" s="167">
        <f t="shared" si="66"/>
        <v>0</v>
      </c>
      <c r="T62" s="167">
        <f t="shared" si="66"/>
        <v>0</v>
      </c>
      <c r="U62" s="167">
        <f t="shared" si="66"/>
        <v>0</v>
      </c>
      <c r="V62" s="167">
        <f t="shared" si="66"/>
        <v>0</v>
      </c>
      <c r="W62" s="167">
        <f t="shared" si="66"/>
        <v>0</v>
      </c>
      <c r="X62" s="167">
        <f t="shared" si="66"/>
        <v>0</v>
      </c>
      <c r="Y62" s="167">
        <f t="shared" si="66"/>
        <v>0</v>
      </c>
      <c r="Z62" s="167">
        <f t="shared" si="66"/>
        <v>0</v>
      </c>
      <c r="AA62" s="167">
        <f t="shared" si="66"/>
        <v>0</v>
      </c>
      <c r="AB62" s="167">
        <f t="shared" si="66"/>
        <v>0</v>
      </c>
      <c r="AC62" s="167">
        <f t="shared" si="66"/>
        <v>0</v>
      </c>
      <c r="AD62" s="167">
        <f t="shared" si="66"/>
        <v>0</v>
      </c>
      <c r="AE62" s="167">
        <f t="shared" si="66"/>
        <v>0</v>
      </c>
      <c r="AF62" s="167">
        <f t="shared" si="66"/>
        <v>0</v>
      </c>
      <c r="AG62" s="167">
        <f t="shared" si="66"/>
        <v>0</v>
      </c>
      <c r="AH62" s="167">
        <f t="shared" si="66"/>
        <v>0</v>
      </c>
      <c r="AI62" s="167">
        <f t="shared" si="66"/>
        <v>0</v>
      </c>
      <c r="AJ62" s="167">
        <f t="shared" si="66"/>
        <v>0</v>
      </c>
      <c r="AK62" s="167">
        <f t="shared" si="66"/>
        <v>0</v>
      </c>
      <c r="AL62" s="167">
        <f t="shared" si="66"/>
        <v>0</v>
      </c>
      <c r="AM62" s="167">
        <f t="shared" si="66"/>
        <v>0</v>
      </c>
      <c r="AN62" s="167">
        <f t="shared" si="66"/>
        <v>0</v>
      </c>
      <c r="AO62" s="167">
        <f t="shared" si="66"/>
        <v>0</v>
      </c>
      <c r="AP62" s="167">
        <f t="shared" si="66"/>
        <v>0</v>
      </c>
      <c r="AQ62" s="167">
        <f t="shared" si="66"/>
        <v>0</v>
      </c>
      <c r="AR62" s="167">
        <f t="shared" si="66"/>
        <v>0</v>
      </c>
      <c r="AS62" s="167">
        <f t="shared" si="66"/>
        <v>0</v>
      </c>
      <c r="AT62" s="167">
        <f t="shared" si="66"/>
        <v>0</v>
      </c>
      <c r="AU62" s="167">
        <f t="shared" si="66"/>
        <v>0</v>
      </c>
      <c r="AV62" s="167">
        <f t="shared" si="66"/>
        <v>0</v>
      </c>
      <c r="AW62" s="167">
        <f t="shared" si="66"/>
        <v>0</v>
      </c>
      <c r="AX62" s="167">
        <f t="shared" si="66"/>
        <v>0</v>
      </c>
      <c r="AY62" s="167">
        <f t="shared" si="66"/>
        <v>0</v>
      </c>
      <c r="AZ62" s="167">
        <f t="shared" si="66"/>
        <v>0</v>
      </c>
      <c r="BA62" s="167">
        <f t="shared" si="66"/>
        <v>0</v>
      </c>
      <c r="BB62" s="167">
        <f t="shared" si="66"/>
        <v>0</v>
      </c>
      <c r="BC62" s="167">
        <f t="shared" si="66"/>
        <v>0</v>
      </c>
      <c r="BD62" s="167">
        <f t="shared" si="66"/>
        <v>0</v>
      </c>
      <c r="BE62" s="167">
        <f t="shared" si="66"/>
        <v>0</v>
      </c>
      <c r="BF62" s="167">
        <f t="shared" si="66"/>
        <v>0</v>
      </c>
      <c r="BG62" s="167">
        <f t="shared" si="66"/>
        <v>0</v>
      </c>
      <c r="BH62" s="167">
        <f t="shared" si="66"/>
        <v>0</v>
      </c>
      <c r="BI62" s="167">
        <f t="shared" si="66"/>
        <v>0</v>
      </c>
      <c r="BJ62" s="167">
        <f t="shared" si="66"/>
        <v>0</v>
      </c>
      <c r="BK62" s="167">
        <f t="shared" si="66"/>
        <v>0</v>
      </c>
      <c r="BL62" s="167">
        <f t="shared" si="66"/>
        <v>0</v>
      </c>
      <c r="BM62" s="167">
        <f t="shared" si="66"/>
        <v>0</v>
      </c>
      <c r="BN62" s="167">
        <f t="shared" si="66"/>
        <v>0</v>
      </c>
      <c r="BO62" s="167">
        <f t="shared" si="66"/>
        <v>0</v>
      </c>
      <c r="BP62" s="167">
        <f t="shared" ref="BP62:CU62" si="67">BP59-BP61</f>
        <v>0</v>
      </c>
      <c r="BQ62" s="167">
        <f t="shared" si="67"/>
        <v>0</v>
      </c>
      <c r="BR62" s="167">
        <f t="shared" si="67"/>
        <v>0</v>
      </c>
      <c r="BS62" s="167">
        <f t="shared" si="67"/>
        <v>0</v>
      </c>
      <c r="BT62" s="167">
        <f t="shared" si="67"/>
        <v>0</v>
      </c>
      <c r="BU62" s="167">
        <f t="shared" si="67"/>
        <v>0</v>
      </c>
      <c r="BV62" s="167">
        <f t="shared" si="67"/>
        <v>0</v>
      </c>
      <c r="BW62" s="167">
        <f t="shared" si="67"/>
        <v>0</v>
      </c>
      <c r="BX62" s="167">
        <f t="shared" si="67"/>
        <v>0</v>
      </c>
      <c r="BY62" s="167">
        <f t="shared" si="67"/>
        <v>0</v>
      </c>
      <c r="BZ62" s="167">
        <f t="shared" si="67"/>
        <v>0</v>
      </c>
      <c r="CA62" s="167">
        <f t="shared" si="67"/>
        <v>0</v>
      </c>
      <c r="CB62" s="167">
        <f t="shared" si="67"/>
        <v>0</v>
      </c>
      <c r="CC62" s="167">
        <f t="shared" si="67"/>
        <v>0</v>
      </c>
      <c r="CD62" s="167">
        <f t="shared" si="67"/>
        <v>0</v>
      </c>
      <c r="CE62" s="167">
        <f t="shared" si="67"/>
        <v>0</v>
      </c>
      <c r="CF62" s="167">
        <f t="shared" si="67"/>
        <v>0</v>
      </c>
      <c r="CG62" s="167">
        <f t="shared" si="67"/>
        <v>0</v>
      </c>
      <c r="CH62" s="167">
        <f t="shared" si="67"/>
        <v>0</v>
      </c>
      <c r="CI62" s="167">
        <f t="shared" si="67"/>
        <v>0</v>
      </c>
      <c r="CJ62" s="167">
        <f t="shared" si="67"/>
        <v>0</v>
      </c>
      <c r="CK62" s="167">
        <f t="shared" si="67"/>
        <v>0</v>
      </c>
      <c r="CL62" s="167">
        <f t="shared" si="67"/>
        <v>0</v>
      </c>
      <c r="CM62" s="167">
        <f t="shared" si="67"/>
        <v>0</v>
      </c>
      <c r="CN62" s="167">
        <f t="shared" si="67"/>
        <v>0</v>
      </c>
      <c r="CO62" s="167">
        <f t="shared" si="67"/>
        <v>0</v>
      </c>
      <c r="CP62" s="167">
        <f t="shared" si="67"/>
        <v>0</v>
      </c>
      <c r="CQ62" s="167">
        <f t="shared" si="67"/>
        <v>0</v>
      </c>
      <c r="CR62" s="167">
        <f t="shared" si="67"/>
        <v>0</v>
      </c>
      <c r="CS62" s="167">
        <f t="shared" si="67"/>
        <v>0</v>
      </c>
      <c r="CT62" s="167">
        <f t="shared" si="67"/>
        <v>0</v>
      </c>
      <c r="CU62" s="167">
        <f t="shared" si="67"/>
        <v>0</v>
      </c>
      <c r="CV62" s="31"/>
    </row>
    <row r="63" spans="1:100" x14ac:dyDescent="0.35">
      <c r="A63" s="44"/>
      <c r="B63" s="166"/>
      <c r="C63" s="165" t="str">
        <f>IF(C62=0,"PAID OFF","")</f>
        <v>PAID OFF</v>
      </c>
      <c r="D63" s="165" t="str">
        <f t="shared" ref="D63:BO63" si="68">IF(D62=0,"PAID OFF","")</f>
        <v>PAID OFF</v>
      </c>
      <c r="E63" s="165" t="str">
        <f t="shared" si="68"/>
        <v>PAID OFF</v>
      </c>
      <c r="F63" s="165" t="str">
        <f t="shared" si="68"/>
        <v>PAID OFF</v>
      </c>
      <c r="G63" s="165" t="str">
        <f t="shared" si="68"/>
        <v>PAID OFF</v>
      </c>
      <c r="H63" s="165" t="str">
        <f t="shared" si="68"/>
        <v>PAID OFF</v>
      </c>
      <c r="I63" s="165" t="str">
        <f t="shared" si="68"/>
        <v>PAID OFF</v>
      </c>
      <c r="J63" s="165" t="str">
        <f t="shared" si="68"/>
        <v>PAID OFF</v>
      </c>
      <c r="K63" s="165" t="str">
        <f t="shared" si="68"/>
        <v>PAID OFF</v>
      </c>
      <c r="L63" s="165" t="str">
        <f t="shared" si="68"/>
        <v>PAID OFF</v>
      </c>
      <c r="M63" s="165" t="str">
        <f t="shared" si="68"/>
        <v>PAID OFF</v>
      </c>
      <c r="N63" s="165" t="str">
        <f t="shared" si="68"/>
        <v>PAID OFF</v>
      </c>
      <c r="O63" s="165" t="str">
        <f t="shared" si="68"/>
        <v>PAID OFF</v>
      </c>
      <c r="P63" s="165" t="str">
        <f t="shared" si="68"/>
        <v>PAID OFF</v>
      </c>
      <c r="Q63" s="165" t="str">
        <f t="shared" si="68"/>
        <v>PAID OFF</v>
      </c>
      <c r="R63" s="165" t="str">
        <f t="shared" si="68"/>
        <v>PAID OFF</v>
      </c>
      <c r="S63" s="165" t="str">
        <f t="shared" si="68"/>
        <v>PAID OFF</v>
      </c>
      <c r="T63" s="165" t="str">
        <f t="shared" si="68"/>
        <v>PAID OFF</v>
      </c>
      <c r="U63" s="165" t="str">
        <f t="shared" si="68"/>
        <v>PAID OFF</v>
      </c>
      <c r="V63" s="165" t="str">
        <f t="shared" si="68"/>
        <v>PAID OFF</v>
      </c>
      <c r="W63" s="165" t="str">
        <f t="shared" si="68"/>
        <v>PAID OFF</v>
      </c>
      <c r="X63" s="165" t="str">
        <f t="shared" si="68"/>
        <v>PAID OFF</v>
      </c>
      <c r="Y63" s="165" t="str">
        <f t="shared" si="68"/>
        <v>PAID OFF</v>
      </c>
      <c r="Z63" s="165" t="str">
        <f t="shared" si="68"/>
        <v>PAID OFF</v>
      </c>
      <c r="AA63" s="165" t="str">
        <f t="shared" si="68"/>
        <v>PAID OFF</v>
      </c>
      <c r="AB63" s="165" t="str">
        <f t="shared" si="68"/>
        <v>PAID OFF</v>
      </c>
      <c r="AC63" s="165" t="str">
        <f t="shared" si="68"/>
        <v>PAID OFF</v>
      </c>
      <c r="AD63" s="165" t="str">
        <f t="shared" si="68"/>
        <v>PAID OFF</v>
      </c>
      <c r="AE63" s="165" t="str">
        <f t="shared" si="68"/>
        <v>PAID OFF</v>
      </c>
      <c r="AF63" s="165" t="str">
        <f t="shared" si="68"/>
        <v>PAID OFF</v>
      </c>
      <c r="AG63" s="165" t="str">
        <f t="shared" si="68"/>
        <v>PAID OFF</v>
      </c>
      <c r="AH63" s="165" t="str">
        <f t="shared" si="68"/>
        <v>PAID OFF</v>
      </c>
      <c r="AI63" s="165" t="str">
        <f t="shared" si="68"/>
        <v>PAID OFF</v>
      </c>
      <c r="AJ63" s="165" t="str">
        <f t="shared" si="68"/>
        <v>PAID OFF</v>
      </c>
      <c r="AK63" s="165" t="str">
        <f t="shared" si="68"/>
        <v>PAID OFF</v>
      </c>
      <c r="AL63" s="165" t="str">
        <f t="shared" si="68"/>
        <v>PAID OFF</v>
      </c>
      <c r="AM63" s="165" t="str">
        <f t="shared" si="68"/>
        <v>PAID OFF</v>
      </c>
      <c r="AN63" s="165" t="str">
        <f t="shared" si="68"/>
        <v>PAID OFF</v>
      </c>
      <c r="AO63" s="165" t="str">
        <f t="shared" si="68"/>
        <v>PAID OFF</v>
      </c>
      <c r="AP63" s="165" t="str">
        <f t="shared" si="68"/>
        <v>PAID OFF</v>
      </c>
      <c r="AQ63" s="165" t="str">
        <f t="shared" si="68"/>
        <v>PAID OFF</v>
      </c>
      <c r="AR63" s="165" t="str">
        <f t="shared" si="68"/>
        <v>PAID OFF</v>
      </c>
      <c r="AS63" s="165" t="str">
        <f t="shared" si="68"/>
        <v>PAID OFF</v>
      </c>
      <c r="AT63" s="165" t="str">
        <f t="shared" si="68"/>
        <v>PAID OFF</v>
      </c>
      <c r="AU63" s="165" t="str">
        <f t="shared" si="68"/>
        <v>PAID OFF</v>
      </c>
      <c r="AV63" s="165" t="str">
        <f t="shared" si="68"/>
        <v>PAID OFF</v>
      </c>
      <c r="AW63" s="165" t="str">
        <f t="shared" si="68"/>
        <v>PAID OFF</v>
      </c>
      <c r="AX63" s="165" t="str">
        <f t="shared" si="68"/>
        <v>PAID OFF</v>
      </c>
      <c r="AY63" s="165" t="str">
        <f t="shared" si="68"/>
        <v>PAID OFF</v>
      </c>
      <c r="AZ63" s="165" t="str">
        <f t="shared" si="68"/>
        <v>PAID OFF</v>
      </c>
      <c r="BA63" s="165" t="str">
        <f t="shared" si="68"/>
        <v>PAID OFF</v>
      </c>
      <c r="BB63" s="165" t="str">
        <f t="shared" si="68"/>
        <v>PAID OFF</v>
      </c>
      <c r="BC63" s="165" t="str">
        <f t="shared" si="68"/>
        <v>PAID OFF</v>
      </c>
      <c r="BD63" s="165" t="str">
        <f t="shared" si="68"/>
        <v>PAID OFF</v>
      </c>
      <c r="BE63" s="165" t="str">
        <f t="shared" si="68"/>
        <v>PAID OFF</v>
      </c>
      <c r="BF63" s="165" t="str">
        <f t="shared" si="68"/>
        <v>PAID OFF</v>
      </c>
      <c r="BG63" s="165" t="str">
        <f t="shared" si="68"/>
        <v>PAID OFF</v>
      </c>
      <c r="BH63" s="165" t="str">
        <f t="shared" si="68"/>
        <v>PAID OFF</v>
      </c>
      <c r="BI63" s="165" t="str">
        <f t="shared" si="68"/>
        <v>PAID OFF</v>
      </c>
      <c r="BJ63" s="165" t="str">
        <f t="shared" si="68"/>
        <v>PAID OFF</v>
      </c>
      <c r="BK63" s="165" t="str">
        <f t="shared" si="68"/>
        <v>PAID OFF</v>
      </c>
      <c r="BL63" s="165" t="str">
        <f t="shared" si="68"/>
        <v>PAID OFF</v>
      </c>
      <c r="BM63" s="165" t="str">
        <f t="shared" si="68"/>
        <v>PAID OFF</v>
      </c>
      <c r="BN63" s="165" t="str">
        <f t="shared" si="68"/>
        <v>PAID OFF</v>
      </c>
      <c r="BO63" s="165" t="str">
        <f t="shared" si="68"/>
        <v>PAID OFF</v>
      </c>
      <c r="BP63" s="165" t="str">
        <f t="shared" ref="BP63:CU63" si="69">IF(BP62=0,"PAID OFF","")</f>
        <v>PAID OFF</v>
      </c>
      <c r="BQ63" s="165" t="str">
        <f t="shared" si="69"/>
        <v>PAID OFF</v>
      </c>
      <c r="BR63" s="165" t="str">
        <f t="shared" si="69"/>
        <v>PAID OFF</v>
      </c>
      <c r="BS63" s="165" t="str">
        <f t="shared" si="69"/>
        <v>PAID OFF</v>
      </c>
      <c r="BT63" s="165" t="str">
        <f t="shared" si="69"/>
        <v>PAID OFF</v>
      </c>
      <c r="BU63" s="165" t="str">
        <f t="shared" si="69"/>
        <v>PAID OFF</v>
      </c>
      <c r="BV63" s="165" t="str">
        <f t="shared" si="69"/>
        <v>PAID OFF</v>
      </c>
      <c r="BW63" s="165" t="str">
        <f t="shared" si="69"/>
        <v>PAID OFF</v>
      </c>
      <c r="BX63" s="165" t="str">
        <f t="shared" si="69"/>
        <v>PAID OFF</v>
      </c>
      <c r="BY63" s="165" t="str">
        <f t="shared" si="69"/>
        <v>PAID OFF</v>
      </c>
      <c r="BZ63" s="165" t="str">
        <f t="shared" si="69"/>
        <v>PAID OFF</v>
      </c>
      <c r="CA63" s="165" t="str">
        <f t="shared" si="69"/>
        <v>PAID OFF</v>
      </c>
      <c r="CB63" s="165" t="str">
        <f t="shared" si="69"/>
        <v>PAID OFF</v>
      </c>
      <c r="CC63" s="165" t="str">
        <f t="shared" si="69"/>
        <v>PAID OFF</v>
      </c>
      <c r="CD63" s="165" t="str">
        <f t="shared" si="69"/>
        <v>PAID OFF</v>
      </c>
      <c r="CE63" s="165" t="str">
        <f t="shared" si="69"/>
        <v>PAID OFF</v>
      </c>
      <c r="CF63" s="165" t="str">
        <f t="shared" si="69"/>
        <v>PAID OFF</v>
      </c>
      <c r="CG63" s="165" t="str">
        <f t="shared" si="69"/>
        <v>PAID OFF</v>
      </c>
      <c r="CH63" s="165" t="str">
        <f t="shared" si="69"/>
        <v>PAID OFF</v>
      </c>
      <c r="CI63" s="165" t="str">
        <f t="shared" si="69"/>
        <v>PAID OFF</v>
      </c>
      <c r="CJ63" s="165" t="str">
        <f t="shared" si="69"/>
        <v>PAID OFF</v>
      </c>
      <c r="CK63" s="165" t="str">
        <f t="shared" si="69"/>
        <v>PAID OFF</v>
      </c>
      <c r="CL63" s="165" t="str">
        <f t="shared" si="69"/>
        <v>PAID OFF</v>
      </c>
      <c r="CM63" s="165" t="str">
        <f t="shared" si="69"/>
        <v>PAID OFF</v>
      </c>
      <c r="CN63" s="165" t="str">
        <f t="shared" si="69"/>
        <v>PAID OFF</v>
      </c>
      <c r="CO63" s="165" t="str">
        <f t="shared" si="69"/>
        <v>PAID OFF</v>
      </c>
      <c r="CP63" s="165" t="str">
        <f t="shared" si="69"/>
        <v>PAID OFF</v>
      </c>
      <c r="CQ63" s="165" t="str">
        <f t="shared" si="69"/>
        <v>PAID OFF</v>
      </c>
      <c r="CR63" s="165" t="str">
        <f t="shared" si="69"/>
        <v>PAID OFF</v>
      </c>
      <c r="CS63" s="165" t="str">
        <f t="shared" si="69"/>
        <v>PAID OFF</v>
      </c>
      <c r="CT63" s="165" t="str">
        <f t="shared" si="69"/>
        <v>PAID OFF</v>
      </c>
      <c r="CU63" s="165" t="str">
        <f t="shared" si="69"/>
        <v>PAID OFF</v>
      </c>
      <c r="CV63" s="31"/>
    </row>
    <row r="64" spans="1:100" x14ac:dyDescent="0.35">
      <c r="A64" s="44"/>
      <c r="B64" s="166" t="s">
        <v>38</v>
      </c>
      <c r="C64" s="166">
        <f>IF(C63="PAID OFF",1,1)</f>
        <v>1</v>
      </c>
      <c r="D64" s="166" t="str">
        <f>IF(D63="PAID OFF","",C64+1)</f>
        <v/>
      </c>
      <c r="E64" s="166" t="str">
        <f>IF(E63="PAID OFF","",D64+1)</f>
        <v/>
      </c>
      <c r="F64" s="166" t="str">
        <f t="shared" ref="F64:BQ64" si="70">IF(F63="PAID OFF","",E64+1)</f>
        <v/>
      </c>
      <c r="G64" s="166" t="str">
        <f t="shared" si="70"/>
        <v/>
      </c>
      <c r="H64" s="166" t="str">
        <f t="shared" si="70"/>
        <v/>
      </c>
      <c r="I64" s="166" t="str">
        <f t="shared" si="70"/>
        <v/>
      </c>
      <c r="J64" s="166" t="str">
        <f t="shared" si="70"/>
        <v/>
      </c>
      <c r="K64" s="166" t="str">
        <f t="shared" si="70"/>
        <v/>
      </c>
      <c r="L64" s="166" t="str">
        <f t="shared" si="70"/>
        <v/>
      </c>
      <c r="M64" s="166" t="str">
        <f t="shared" si="70"/>
        <v/>
      </c>
      <c r="N64" s="166" t="str">
        <f t="shared" si="70"/>
        <v/>
      </c>
      <c r="O64" s="166" t="str">
        <f t="shared" si="70"/>
        <v/>
      </c>
      <c r="P64" s="166" t="str">
        <f t="shared" si="70"/>
        <v/>
      </c>
      <c r="Q64" s="166" t="str">
        <f t="shared" si="70"/>
        <v/>
      </c>
      <c r="R64" s="166" t="str">
        <f t="shared" si="70"/>
        <v/>
      </c>
      <c r="S64" s="166" t="str">
        <f t="shared" si="70"/>
        <v/>
      </c>
      <c r="T64" s="166" t="str">
        <f t="shared" si="70"/>
        <v/>
      </c>
      <c r="U64" s="166" t="str">
        <f t="shared" si="70"/>
        <v/>
      </c>
      <c r="V64" s="166" t="str">
        <f t="shared" si="70"/>
        <v/>
      </c>
      <c r="W64" s="166" t="str">
        <f t="shared" si="70"/>
        <v/>
      </c>
      <c r="X64" s="166" t="str">
        <f t="shared" si="70"/>
        <v/>
      </c>
      <c r="Y64" s="166" t="str">
        <f t="shared" si="70"/>
        <v/>
      </c>
      <c r="Z64" s="166" t="str">
        <f t="shared" si="70"/>
        <v/>
      </c>
      <c r="AA64" s="166" t="str">
        <f t="shared" si="70"/>
        <v/>
      </c>
      <c r="AB64" s="166" t="str">
        <f t="shared" si="70"/>
        <v/>
      </c>
      <c r="AC64" s="166" t="str">
        <f t="shared" si="70"/>
        <v/>
      </c>
      <c r="AD64" s="166" t="str">
        <f t="shared" si="70"/>
        <v/>
      </c>
      <c r="AE64" s="166" t="str">
        <f t="shared" si="70"/>
        <v/>
      </c>
      <c r="AF64" s="166" t="str">
        <f t="shared" si="70"/>
        <v/>
      </c>
      <c r="AG64" s="166" t="str">
        <f t="shared" si="70"/>
        <v/>
      </c>
      <c r="AH64" s="166" t="str">
        <f t="shared" si="70"/>
        <v/>
      </c>
      <c r="AI64" s="166" t="str">
        <f t="shared" si="70"/>
        <v/>
      </c>
      <c r="AJ64" s="166" t="str">
        <f t="shared" si="70"/>
        <v/>
      </c>
      <c r="AK64" s="166" t="str">
        <f t="shared" si="70"/>
        <v/>
      </c>
      <c r="AL64" s="166" t="str">
        <f t="shared" si="70"/>
        <v/>
      </c>
      <c r="AM64" s="166" t="str">
        <f t="shared" si="70"/>
        <v/>
      </c>
      <c r="AN64" s="166" t="str">
        <f t="shared" si="70"/>
        <v/>
      </c>
      <c r="AO64" s="166" t="str">
        <f t="shared" si="70"/>
        <v/>
      </c>
      <c r="AP64" s="166" t="str">
        <f t="shared" si="70"/>
        <v/>
      </c>
      <c r="AQ64" s="166" t="str">
        <f t="shared" si="70"/>
        <v/>
      </c>
      <c r="AR64" s="166" t="str">
        <f t="shared" si="70"/>
        <v/>
      </c>
      <c r="AS64" s="166" t="str">
        <f t="shared" si="70"/>
        <v/>
      </c>
      <c r="AT64" s="166" t="str">
        <f t="shared" si="70"/>
        <v/>
      </c>
      <c r="AU64" s="166" t="str">
        <f t="shared" si="70"/>
        <v/>
      </c>
      <c r="AV64" s="166" t="str">
        <f t="shared" si="70"/>
        <v/>
      </c>
      <c r="AW64" s="166" t="str">
        <f t="shared" si="70"/>
        <v/>
      </c>
      <c r="AX64" s="166" t="str">
        <f t="shared" si="70"/>
        <v/>
      </c>
      <c r="AY64" s="166" t="str">
        <f t="shared" si="70"/>
        <v/>
      </c>
      <c r="AZ64" s="166" t="str">
        <f t="shared" si="70"/>
        <v/>
      </c>
      <c r="BA64" s="166" t="str">
        <f t="shared" si="70"/>
        <v/>
      </c>
      <c r="BB64" s="166" t="str">
        <f t="shared" si="70"/>
        <v/>
      </c>
      <c r="BC64" s="166" t="str">
        <f t="shared" si="70"/>
        <v/>
      </c>
      <c r="BD64" s="166" t="str">
        <f t="shared" si="70"/>
        <v/>
      </c>
      <c r="BE64" s="166" t="str">
        <f t="shared" si="70"/>
        <v/>
      </c>
      <c r="BF64" s="166" t="str">
        <f t="shared" si="70"/>
        <v/>
      </c>
      <c r="BG64" s="166" t="str">
        <f t="shared" si="70"/>
        <v/>
      </c>
      <c r="BH64" s="166" t="str">
        <f t="shared" si="70"/>
        <v/>
      </c>
      <c r="BI64" s="166" t="str">
        <f t="shared" si="70"/>
        <v/>
      </c>
      <c r="BJ64" s="166" t="str">
        <f t="shared" si="70"/>
        <v/>
      </c>
      <c r="BK64" s="166" t="str">
        <f t="shared" si="70"/>
        <v/>
      </c>
      <c r="BL64" s="166" t="str">
        <f t="shared" si="70"/>
        <v/>
      </c>
      <c r="BM64" s="166" t="str">
        <f t="shared" si="70"/>
        <v/>
      </c>
      <c r="BN64" s="166" t="str">
        <f t="shared" si="70"/>
        <v/>
      </c>
      <c r="BO64" s="166" t="str">
        <f t="shared" si="70"/>
        <v/>
      </c>
      <c r="BP64" s="166" t="str">
        <f t="shared" si="70"/>
        <v/>
      </c>
      <c r="BQ64" s="166" t="str">
        <f t="shared" si="70"/>
        <v/>
      </c>
      <c r="BR64" s="166" t="str">
        <f t="shared" ref="BR64:CU64" si="71">IF(BR63="PAID OFF","",BQ64+1)</f>
        <v/>
      </c>
      <c r="BS64" s="166" t="str">
        <f t="shared" si="71"/>
        <v/>
      </c>
      <c r="BT64" s="166" t="str">
        <f t="shared" si="71"/>
        <v/>
      </c>
      <c r="BU64" s="166" t="str">
        <f t="shared" si="71"/>
        <v/>
      </c>
      <c r="BV64" s="166" t="str">
        <f t="shared" si="71"/>
        <v/>
      </c>
      <c r="BW64" s="166" t="str">
        <f t="shared" si="71"/>
        <v/>
      </c>
      <c r="BX64" s="166" t="str">
        <f t="shared" si="71"/>
        <v/>
      </c>
      <c r="BY64" s="166" t="str">
        <f t="shared" si="71"/>
        <v/>
      </c>
      <c r="BZ64" s="166" t="str">
        <f t="shared" si="71"/>
        <v/>
      </c>
      <c r="CA64" s="166" t="str">
        <f t="shared" si="71"/>
        <v/>
      </c>
      <c r="CB64" s="166" t="str">
        <f t="shared" si="71"/>
        <v/>
      </c>
      <c r="CC64" s="166" t="str">
        <f t="shared" si="71"/>
        <v/>
      </c>
      <c r="CD64" s="166" t="str">
        <f t="shared" si="71"/>
        <v/>
      </c>
      <c r="CE64" s="166" t="str">
        <f t="shared" si="71"/>
        <v/>
      </c>
      <c r="CF64" s="166" t="str">
        <f t="shared" si="71"/>
        <v/>
      </c>
      <c r="CG64" s="166" t="str">
        <f t="shared" si="71"/>
        <v/>
      </c>
      <c r="CH64" s="166" t="str">
        <f t="shared" si="71"/>
        <v/>
      </c>
      <c r="CI64" s="166" t="str">
        <f t="shared" si="71"/>
        <v/>
      </c>
      <c r="CJ64" s="166" t="str">
        <f t="shared" si="71"/>
        <v/>
      </c>
      <c r="CK64" s="166" t="str">
        <f t="shared" si="71"/>
        <v/>
      </c>
      <c r="CL64" s="166" t="str">
        <f t="shared" si="71"/>
        <v/>
      </c>
      <c r="CM64" s="166" t="str">
        <f t="shared" si="71"/>
        <v/>
      </c>
      <c r="CN64" s="166" t="str">
        <f t="shared" si="71"/>
        <v/>
      </c>
      <c r="CO64" s="166" t="str">
        <f t="shared" si="71"/>
        <v/>
      </c>
      <c r="CP64" s="166" t="str">
        <f t="shared" si="71"/>
        <v/>
      </c>
      <c r="CQ64" s="166" t="str">
        <f t="shared" si="71"/>
        <v/>
      </c>
      <c r="CR64" s="166" t="str">
        <f t="shared" si="71"/>
        <v/>
      </c>
      <c r="CS64" s="166" t="str">
        <f t="shared" si="71"/>
        <v/>
      </c>
      <c r="CT64" s="166" t="str">
        <f t="shared" si="71"/>
        <v/>
      </c>
      <c r="CU64" s="166" t="str">
        <f t="shared" si="71"/>
        <v/>
      </c>
      <c r="CV64" s="31"/>
    </row>
    <row r="65" spans="1:100" x14ac:dyDescent="0.35">
      <c r="A65" s="3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31"/>
    </row>
    <row r="66" spans="1:100" x14ac:dyDescent="0.35">
      <c r="A66" s="45" t="s">
        <v>44</v>
      </c>
      <c r="B66" s="168" t="str">
        <f>'In depth results'!A9</f>
        <v>BNZ credit card</v>
      </c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31"/>
    </row>
    <row r="67" spans="1:100" x14ac:dyDescent="0.35">
      <c r="A67" s="46"/>
      <c r="B67" s="169" t="s">
        <v>32</v>
      </c>
      <c r="C67" s="169"/>
      <c r="D67" s="170">
        <f>C72</f>
        <v>8330</v>
      </c>
      <c r="E67" s="170">
        <f>D72</f>
        <v>8160</v>
      </c>
      <c r="F67" s="170">
        <f t="shared" ref="F67:BQ67" si="72">E72</f>
        <v>7990</v>
      </c>
      <c r="G67" s="170">
        <f t="shared" si="72"/>
        <v>7820</v>
      </c>
      <c r="H67" s="170">
        <f t="shared" si="72"/>
        <v>7650</v>
      </c>
      <c r="I67" s="170">
        <f t="shared" si="72"/>
        <v>7480</v>
      </c>
      <c r="J67" s="170">
        <f t="shared" si="72"/>
        <v>7310</v>
      </c>
      <c r="K67" s="170">
        <f t="shared" si="72"/>
        <v>7140</v>
      </c>
      <c r="L67" s="170">
        <f t="shared" si="72"/>
        <v>6970</v>
      </c>
      <c r="M67" s="170">
        <f t="shared" si="72"/>
        <v>6800</v>
      </c>
      <c r="N67" s="170">
        <f t="shared" si="72"/>
        <v>6630</v>
      </c>
      <c r="O67" s="170">
        <f t="shared" si="72"/>
        <v>6460</v>
      </c>
      <c r="P67" s="170">
        <f t="shared" si="72"/>
        <v>6290</v>
      </c>
      <c r="Q67" s="170">
        <f t="shared" si="72"/>
        <v>5725.0609282023543</v>
      </c>
      <c r="R67" s="170">
        <f t="shared" si="72"/>
        <v>4445.0609282023543</v>
      </c>
      <c r="S67" s="170">
        <f t="shared" si="72"/>
        <v>3165.0609282023543</v>
      </c>
      <c r="T67" s="170">
        <f t="shared" si="72"/>
        <v>1885.0609282023543</v>
      </c>
      <c r="U67" s="170">
        <f t="shared" si="72"/>
        <v>605.06092820235426</v>
      </c>
      <c r="V67" s="170">
        <f t="shared" si="72"/>
        <v>0</v>
      </c>
      <c r="W67" s="170">
        <f t="shared" si="72"/>
        <v>0</v>
      </c>
      <c r="X67" s="170">
        <f t="shared" si="72"/>
        <v>0</v>
      </c>
      <c r="Y67" s="170">
        <f t="shared" si="72"/>
        <v>0</v>
      </c>
      <c r="Z67" s="170">
        <f t="shared" si="72"/>
        <v>0</v>
      </c>
      <c r="AA67" s="170">
        <f t="shared" si="72"/>
        <v>0</v>
      </c>
      <c r="AB67" s="170">
        <f t="shared" si="72"/>
        <v>0</v>
      </c>
      <c r="AC67" s="170">
        <f t="shared" si="72"/>
        <v>0</v>
      </c>
      <c r="AD67" s="170">
        <f t="shared" si="72"/>
        <v>0</v>
      </c>
      <c r="AE67" s="170">
        <f t="shared" si="72"/>
        <v>0</v>
      </c>
      <c r="AF67" s="170">
        <f t="shared" si="72"/>
        <v>0</v>
      </c>
      <c r="AG67" s="170">
        <f t="shared" si="72"/>
        <v>0</v>
      </c>
      <c r="AH67" s="170">
        <f t="shared" si="72"/>
        <v>0</v>
      </c>
      <c r="AI67" s="170">
        <f t="shared" si="72"/>
        <v>0</v>
      </c>
      <c r="AJ67" s="170">
        <f t="shared" si="72"/>
        <v>0</v>
      </c>
      <c r="AK67" s="170">
        <f t="shared" si="72"/>
        <v>0</v>
      </c>
      <c r="AL67" s="170">
        <f t="shared" si="72"/>
        <v>0</v>
      </c>
      <c r="AM67" s="170">
        <f t="shared" si="72"/>
        <v>0</v>
      </c>
      <c r="AN67" s="170">
        <f t="shared" si="72"/>
        <v>0</v>
      </c>
      <c r="AO67" s="170">
        <f t="shared" si="72"/>
        <v>0</v>
      </c>
      <c r="AP67" s="170">
        <f t="shared" si="72"/>
        <v>0</v>
      </c>
      <c r="AQ67" s="170">
        <f t="shared" si="72"/>
        <v>0</v>
      </c>
      <c r="AR67" s="170">
        <f t="shared" si="72"/>
        <v>0</v>
      </c>
      <c r="AS67" s="170">
        <f t="shared" si="72"/>
        <v>0</v>
      </c>
      <c r="AT67" s="170">
        <f t="shared" si="72"/>
        <v>0</v>
      </c>
      <c r="AU67" s="170">
        <f t="shared" si="72"/>
        <v>0</v>
      </c>
      <c r="AV67" s="170">
        <f t="shared" si="72"/>
        <v>0</v>
      </c>
      <c r="AW67" s="170">
        <f t="shared" si="72"/>
        <v>0</v>
      </c>
      <c r="AX67" s="170">
        <f t="shared" si="72"/>
        <v>0</v>
      </c>
      <c r="AY67" s="170">
        <f t="shared" si="72"/>
        <v>0</v>
      </c>
      <c r="AZ67" s="170">
        <f t="shared" si="72"/>
        <v>0</v>
      </c>
      <c r="BA67" s="170">
        <f t="shared" si="72"/>
        <v>0</v>
      </c>
      <c r="BB67" s="170">
        <f t="shared" si="72"/>
        <v>0</v>
      </c>
      <c r="BC67" s="170">
        <f t="shared" si="72"/>
        <v>0</v>
      </c>
      <c r="BD67" s="170">
        <f t="shared" si="72"/>
        <v>0</v>
      </c>
      <c r="BE67" s="170">
        <f t="shared" si="72"/>
        <v>0</v>
      </c>
      <c r="BF67" s="170">
        <f t="shared" si="72"/>
        <v>0</v>
      </c>
      <c r="BG67" s="170">
        <f t="shared" si="72"/>
        <v>0</v>
      </c>
      <c r="BH67" s="170">
        <f t="shared" si="72"/>
        <v>0</v>
      </c>
      <c r="BI67" s="170">
        <f t="shared" si="72"/>
        <v>0</v>
      </c>
      <c r="BJ67" s="170">
        <f t="shared" si="72"/>
        <v>0</v>
      </c>
      <c r="BK67" s="170">
        <f t="shared" si="72"/>
        <v>0</v>
      </c>
      <c r="BL67" s="170">
        <f t="shared" si="72"/>
        <v>0</v>
      </c>
      <c r="BM67" s="170">
        <f t="shared" si="72"/>
        <v>0</v>
      </c>
      <c r="BN67" s="170">
        <f t="shared" si="72"/>
        <v>0</v>
      </c>
      <c r="BO67" s="170">
        <f t="shared" si="72"/>
        <v>0</v>
      </c>
      <c r="BP67" s="170">
        <f t="shared" si="72"/>
        <v>0</v>
      </c>
      <c r="BQ67" s="170">
        <f t="shared" si="72"/>
        <v>0</v>
      </c>
      <c r="BR67" s="170">
        <f t="shared" ref="BR67:CU67" si="73">BQ72</f>
        <v>0</v>
      </c>
      <c r="BS67" s="170">
        <f t="shared" si="73"/>
        <v>0</v>
      </c>
      <c r="BT67" s="170">
        <f t="shared" si="73"/>
        <v>0</v>
      </c>
      <c r="BU67" s="170">
        <f t="shared" si="73"/>
        <v>0</v>
      </c>
      <c r="BV67" s="170">
        <f t="shared" si="73"/>
        <v>0</v>
      </c>
      <c r="BW67" s="170">
        <f t="shared" si="73"/>
        <v>0</v>
      </c>
      <c r="BX67" s="170">
        <f t="shared" si="73"/>
        <v>0</v>
      </c>
      <c r="BY67" s="170">
        <f t="shared" si="73"/>
        <v>0</v>
      </c>
      <c r="BZ67" s="170">
        <f t="shared" si="73"/>
        <v>0</v>
      </c>
      <c r="CA67" s="170">
        <f t="shared" si="73"/>
        <v>0</v>
      </c>
      <c r="CB67" s="170">
        <f t="shared" si="73"/>
        <v>0</v>
      </c>
      <c r="CC67" s="170">
        <f t="shared" si="73"/>
        <v>0</v>
      </c>
      <c r="CD67" s="170">
        <f t="shared" si="73"/>
        <v>0</v>
      </c>
      <c r="CE67" s="170">
        <f t="shared" si="73"/>
        <v>0</v>
      </c>
      <c r="CF67" s="170">
        <f t="shared" si="73"/>
        <v>0</v>
      </c>
      <c r="CG67" s="170">
        <f t="shared" si="73"/>
        <v>0</v>
      </c>
      <c r="CH67" s="170">
        <f t="shared" si="73"/>
        <v>0</v>
      </c>
      <c r="CI67" s="170">
        <f t="shared" si="73"/>
        <v>0</v>
      </c>
      <c r="CJ67" s="170">
        <f t="shared" si="73"/>
        <v>0</v>
      </c>
      <c r="CK67" s="170">
        <f t="shared" si="73"/>
        <v>0</v>
      </c>
      <c r="CL67" s="170">
        <f t="shared" si="73"/>
        <v>0</v>
      </c>
      <c r="CM67" s="170">
        <f t="shared" si="73"/>
        <v>0</v>
      </c>
      <c r="CN67" s="170">
        <f t="shared" si="73"/>
        <v>0</v>
      </c>
      <c r="CO67" s="170">
        <f t="shared" si="73"/>
        <v>0</v>
      </c>
      <c r="CP67" s="170">
        <f t="shared" si="73"/>
        <v>0</v>
      </c>
      <c r="CQ67" s="170">
        <f t="shared" si="73"/>
        <v>0</v>
      </c>
      <c r="CR67" s="170">
        <f t="shared" si="73"/>
        <v>0</v>
      </c>
      <c r="CS67" s="170">
        <f t="shared" si="73"/>
        <v>0</v>
      </c>
      <c r="CT67" s="170">
        <f t="shared" si="73"/>
        <v>0</v>
      </c>
      <c r="CU67" s="170">
        <f t="shared" si="73"/>
        <v>0</v>
      </c>
      <c r="CV67" s="31"/>
    </row>
    <row r="68" spans="1:100" x14ac:dyDescent="0.35">
      <c r="A68" s="46"/>
      <c r="B68" s="169" t="s">
        <v>33</v>
      </c>
      <c r="C68" s="170">
        <f>C69*('In depth results'!C9/12)</f>
        <v>0</v>
      </c>
      <c r="D68" s="170">
        <f>D67*('In depth results'!$C$9/12)</f>
        <v>0</v>
      </c>
      <c r="E68" s="170">
        <f>E67*('In depth results'!$C$9/12)</f>
        <v>0</v>
      </c>
      <c r="F68" s="170">
        <f>F67*('In depth results'!$C$9/12)</f>
        <v>0</v>
      </c>
      <c r="G68" s="170">
        <f>G67*('In depth results'!$C$9/12)</f>
        <v>0</v>
      </c>
      <c r="H68" s="170">
        <f>H67*('In depth results'!$C$9/12)</f>
        <v>0</v>
      </c>
      <c r="I68" s="170">
        <f>I67*('In depth results'!$C$9/12)</f>
        <v>0</v>
      </c>
      <c r="J68" s="170">
        <f>J67*('In depth results'!$C$9/12)</f>
        <v>0</v>
      </c>
      <c r="K68" s="170">
        <f>K67*('In depth results'!$C$9/12)</f>
        <v>0</v>
      </c>
      <c r="L68" s="170">
        <f>L67*('In depth results'!$C$9/12)</f>
        <v>0</v>
      </c>
      <c r="M68" s="170">
        <f>M67*('In depth results'!$C$9/12)</f>
        <v>0</v>
      </c>
      <c r="N68" s="170">
        <f>N67*('In depth results'!$C$9/12)</f>
        <v>0</v>
      </c>
      <c r="O68" s="170">
        <f>O67*('In depth results'!$C$9/12)</f>
        <v>0</v>
      </c>
      <c r="P68" s="170">
        <f>P67*('In depth results'!$C$9/12)</f>
        <v>0</v>
      </c>
      <c r="Q68" s="170">
        <f>Q67*('In depth results'!$C$9/12)</f>
        <v>0</v>
      </c>
      <c r="R68" s="170">
        <f>R67*('In depth results'!$C$9/12)</f>
        <v>0</v>
      </c>
      <c r="S68" s="170">
        <f>S67*('In depth results'!$C$9/12)</f>
        <v>0</v>
      </c>
      <c r="T68" s="170">
        <f>T67*('In depth results'!$C$9/12)</f>
        <v>0</v>
      </c>
      <c r="U68" s="170">
        <f>U67*('In depth results'!$C$9/12)</f>
        <v>0</v>
      </c>
      <c r="V68" s="170">
        <f>V67*('In depth results'!$C$9/12)</f>
        <v>0</v>
      </c>
      <c r="W68" s="170">
        <f>W67*('In depth results'!$C$9/12)</f>
        <v>0</v>
      </c>
      <c r="X68" s="170">
        <f>X67*('In depth results'!$C$9/12)</f>
        <v>0</v>
      </c>
      <c r="Y68" s="170">
        <f>Y67*('In depth results'!$C$9/12)</f>
        <v>0</v>
      </c>
      <c r="Z68" s="170">
        <f>Z67*('In depth results'!$C$9/12)</f>
        <v>0</v>
      </c>
      <c r="AA68" s="170">
        <f>AA67*('In depth results'!$C$9/12)</f>
        <v>0</v>
      </c>
      <c r="AB68" s="170">
        <f>AB67*('In depth results'!$C$9/12)</f>
        <v>0</v>
      </c>
      <c r="AC68" s="170">
        <f>AC67*('In depth results'!$C$9/12)</f>
        <v>0</v>
      </c>
      <c r="AD68" s="170">
        <f>AD67*('In depth results'!$C$9/12)</f>
        <v>0</v>
      </c>
      <c r="AE68" s="170">
        <f>AE67*('In depth results'!$C$9/12)</f>
        <v>0</v>
      </c>
      <c r="AF68" s="170">
        <f>AF67*('In depth results'!$C$9/12)</f>
        <v>0</v>
      </c>
      <c r="AG68" s="170">
        <f>AG67*('In depth results'!$C$9/12)</f>
        <v>0</v>
      </c>
      <c r="AH68" s="170">
        <f>AH67*('In depth results'!$C$9/12)</f>
        <v>0</v>
      </c>
      <c r="AI68" s="170">
        <f>AI67*('In depth results'!$C$9/12)</f>
        <v>0</v>
      </c>
      <c r="AJ68" s="170">
        <f>AJ67*('In depth results'!$C$9/12)</f>
        <v>0</v>
      </c>
      <c r="AK68" s="170">
        <f>AK67*('In depth results'!$C$9/12)</f>
        <v>0</v>
      </c>
      <c r="AL68" s="170">
        <f>AL67*('In depth results'!$C$9/12)</f>
        <v>0</v>
      </c>
      <c r="AM68" s="170">
        <f>AM67*('In depth results'!$C$9/12)</f>
        <v>0</v>
      </c>
      <c r="AN68" s="170">
        <f>AN67*('In depth results'!$C$9/12)</f>
        <v>0</v>
      </c>
      <c r="AO68" s="170">
        <f>AO67*('In depth results'!$C$9/12)</f>
        <v>0</v>
      </c>
      <c r="AP68" s="170">
        <f>AP67*('In depth results'!$C$9/12)</f>
        <v>0</v>
      </c>
      <c r="AQ68" s="170">
        <f>AQ67*('In depth results'!$C$9/12)</f>
        <v>0</v>
      </c>
      <c r="AR68" s="170">
        <f>AR67*('In depth results'!$C$9/12)</f>
        <v>0</v>
      </c>
      <c r="AS68" s="170">
        <f>AS67*('In depth results'!$C$9/12)</f>
        <v>0</v>
      </c>
      <c r="AT68" s="170">
        <f>AT67*('In depth results'!$C$9/12)</f>
        <v>0</v>
      </c>
      <c r="AU68" s="170">
        <f>AU67*('In depth results'!$C$9/12)</f>
        <v>0</v>
      </c>
      <c r="AV68" s="170">
        <f>AV67*('In depth results'!$C$9/12)</f>
        <v>0</v>
      </c>
      <c r="AW68" s="170">
        <f>AW67*('In depth results'!$C$9/12)</f>
        <v>0</v>
      </c>
      <c r="AX68" s="170">
        <f>AX67*('In depth results'!$C$9/12)</f>
        <v>0</v>
      </c>
      <c r="AY68" s="170">
        <f>AY67*('In depth results'!$C$9/12)</f>
        <v>0</v>
      </c>
      <c r="AZ68" s="170">
        <f>AZ67*('In depth results'!$C$9/12)</f>
        <v>0</v>
      </c>
      <c r="BA68" s="170">
        <f>BA67*('In depth results'!$C$9/12)</f>
        <v>0</v>
      </c>
      <c r="BB68" s="170">
        <f>BB67*('In depth results'!$C$9/12)</f>
        <v>0</v>
      </c>
      <c r="BC68" s="170">
        <f>BC67*('In depth results'!$C$9/12)</f>
        <v>0</v>
      </c>
      <c r="BD68" s="170">
        <f>BD67*('In depth results'!$C$9/12)</f>
        <v>0</v>
      </c>
      <c r="BE68" s="170">
        <f>BE67*('In depth results'!$C$9/12)</f>
        <v>0</v>
      </c>
      <c r="BF68" s="170">
        <f>BF67*('In depth results'!$C$9/12)</f>
        <v>0</v>
      </c>
      <c r="BG68" s="170">
        <f>BG67*('In depth results'!$C$9/12)</f>
        <v>0</v>
      </c>
      <c r="BH68" s="170">
        <f>BH67*('In depth results'!$C$9/12)</f>
        <v>0</v>
      </c>
      <c r="BI68" s="170">
        <f>BI67*('In depth results'!$C$9/12)</f>
        <v>0</v>
      </c>
      <c r="BJ68" s="170">
        <f>BJ67*('In depth results'!$C$9/12)</f>
        <v>0</v>
      </c>
      <c r="BK68" s="170">
        <f>BK67*('In depth results'!$C$9/12)</f>
        <v>0</v>
      </c>
      <c r="BL68" s="170">
        <f>BL67*('In depth results'!$C$9/12)</f>
        <v>0</v>
      </c>
      <c r="BM68" s="170">
        <f>BM67*('In depth results'!$C$9/12)</f>
        <v>0</v>
      </c>
      <c r="BN68" s="170">
        <f>BN67*('In depth results'!$C$9/12)</f>
        <v>0</v>
      </c>
      <c r="BO68" s="170">
        <f>BO67*('In depth results'!$C$9/12)</f>
        <v>0</v>
      </c>
      <c r="BP68" s="170">
        <f>BP67*('In depth results'!$C$9/12)</f>
        <v>0</v>
      </c>
      <c r="BQ68" s="170">
        <f>BQ67*('In depth results'!$C$9/12)</f>
        <v>0</v>
      </c>
      <c r="BR68" s="170">
        <f>BR67*('In depth results'!$C$9/12)</f>
        <v>0</v>
      </c>
      <c r="BS68" s="170">
        <f>BS67*('In depth results'!$C$9/12)</f>
        <v>0</v>
      </c>
      <c r="BT68" s="170">
        <f>BT67*('In depth results'!$C$9/12)</f>
        <v>0</v>
      </c>
      <c r="BU68" s="170">
        <f>BU67*('In depth results'!$C$9/12)</f>
        <v>0</v>
      </c>
      <c r="BV68" s="170">
        <f>BV67*('In depth results'!$C$9/12)</f>
        <v>0</v>
      </c>
      <c r="BW68" s="170">
        <f>BW67*('In depth results'!$C$9/12)</f>
        <v>0</v>
      </c>
      <c r="BX68" s="170">
        <f>BX67*('In depth results'!$C$9/12)</f>
        <v>0</v>
      </c>
      <c r="BY68" s="170">
        <f>BY67*('In depth results'!$C$9/12)</f>
        <v>0</v>
      </c>
      <c r="BZ68" s="170">
        <f>BZ67*('In depth results'!$C$9/12)</f>
        <v>0</v>
      </c>
      <c r="CA68" s="170">
        <f>CA67*('In depth results'!$C$9/12)</f>
        <v>0</v>
      </c>
      <c r="CB68" s="170">
        <f>CB67*('In depth results'!$C$9/12)</f>
        <v>0</v>
      </c>
      <c r="CC68" s="170">
        <f>CC67*('In depth results'!$C$9/12)</f>
        <v>0</v>
      </c>
      <c r="CD68" s="170">
        <f>CD67*('In depth results'!$C$9/12)</f>
        <v>0</v>
      </c>
      <c r="CE68" s="170">
        <f>CE67*('In depth results'!$C$9/12)</f>
        <v>0</v>
      </c>
      <c r="CF68" s="170">
        <f>CF67*('In depth results'!$C$9/12)</f>
        <v>0</v>
      </c>
      <c r="CG68" s="170">
        <f>CG67*('In depth results'!$C$9/12)</f>
        <v>0</v>
      </c>
      <c r="CH68" s="170">
        <f>CH67*('In depth results'!$C$9/12)</f>
        <v>0</v>
      </c>
      <c r="CI68" s="170">
        <f>CI67*('In depth results'!$C$9/12)</f>
        <v>0</v>
      </c>
      <c r="CJ68" s="170">
        <f>CJ67*('In depth results'!$C$9/12)</f>
        <v>0</v>
      </c>
      <c r="CK68" s="170">
        <f>CK67*('In depth results'!$C$9/12)</f>
        <v>0</v>
      </c>
      <c r="CL68" s="170">
        <f>CL67*('In depth results'!$C$9/12)</f>
        <v>0</v>
      </c>
      <c r="CM68" s="170">
        <f>CM67*('In depth results'!$C$9/12)</f>
        <v>0</v>
      </c>
      <c r="CN68" s="170">
        <f>CN67*('In depth results'!$C$9/12)</f>
        <v>0</v>
      </c>
      <c r="CO68" s="170">
        <f>CO67*('In depth results'!$C$9/12)</f>
        <v>0</v>
      </c>
      <c r="CP68" s="170">
        <f>CP67*('In depth results'!$C$9/12)</f>
        <v>0</v>
      </c>
      <c r="CQ68" s="170">
        <f>CQ67*('In depth results'!$C$9/12)</f>
        <v>0</v>
      </c>
      <c r="CR68" s="170">
        <f>CR67*('In depth results'!$C$9/12)</f>
        <v>0</v>
      </c>
      <c r="CS68" s="170">
        <f>CS67*('In depth results'!$C$9/12)</f>
        <v>0</v>
      </c>
      <c r="CT68" s="170">
        <f>CT67*('In depth results'!$C$9/12)</f>
        <v>0</v>
      </c>
      <c r="CU68" s="170">
        <f>CU67*('In depth results'!$C$9/12)</f>
        <v>0</v>
      </c>
      <c r="CV68" s="31"/>
    </row>
    <row r="69" spans="1:100" x14ac:dyDescent="0.35">
      <c r="A69" s="46"/>
      <c r="B69" s="169" t="s">
        <v>34</v>
      </c>
      <c r="C69" s="170">
        <f>'In depth results'!B9</f>
        <v>8500</v>
      </c>
      <c r="D69" s="170">
        <f>D67+D68</f>
        <v>8330</v>
      </c>
      <c r="E69" s="170">
        <f t="shared" ref="E69:BP69" si="74">E67+E68</f>
        <v>8160</v>
      </c>
      <c r="F69" s="170">
        <f t="shared" si="74"/>
        <v>7990</v>
      </c>
      <c r="G69" s="170">
        <f t="shared" si="74"/>
        <v>7820</v>
      </c>
      <c r="H69" s="170">
        <f t="shared" si="74"/>
        <v>7650</v>
      </c>
      <c r="I69" s="170">
        <f t="shared" si="74"/>
        <v>7480</v>
      </c>
      <c r="J69" s="170">
        <f t="shared" si="74"/>
        <v>7310</v>
      </c>
      <c r="K69" s="170">
        <f t="shared" si="74"/>
        <v>7140</v>
      </c>
      <c r="L69" s="170">
        <f t="shared" si="74"/>
        <v>6970</v>
      </c>
      <c r="M69" s="170">
        <f t="shared" si="74"/>
        <v>6800</v>
      </c>
      <c r="N69" s="170">
        <f t="shared" si="74"/>
        <v>6630</v>
      </c>
      <c r="O69" s="170">
        <f t="shared" si="74"/>
        <v>6460</v>
      </c>
      <c r="P69" s="170">
        <f t="shared" si="74"/>
        <v>6290</v>
      </c>
      <c r="Q69" s="170">
        <f t="shared" si="74"/>
        <v>5725.0609282023543</v>
      </c>
      <c r="R69" s="170">
        <f t="shared" si="74"/>
        <v>4445.0609282023543</v>
      </c>
      <c r="S69" s="170">
        <f t="shared" si="74"/>
        <v>3165.0609282023543</v>
      </c>
      <c r="T69" s="170">
        <f t="shared" si="74"/>
        <v>1885.0609282023543</v>
      </c>
      <c r="U69" s="170">
        <f t="shared" si="74"/>
        <v>605.06092820235426</v>
      </c>
      <c r="V69" s="170">
        <f t="shared" si="74"/>
        <v>0</v>
      </c>
      <c r="W69" s="170">
        <f t="shared" si="74"/>
        <v>0</v>
      </c>
      <c r="X69" s="170">
        <f t="shared" si="74"/>
        <v>0</v>
      </c>
      <c r="Y69" s="170">
        <f t="shared" si="74"/>
        <v>0</v>
      </c>
      <c r="Z69" s="170">
        <f t="shared" si="74"/>
        <v>0</v>
      </c>
      <c r="AA69" s="170">
        <f t="shared" si="74"/>
        <v>0</v>
      </c>
      <c r="AB69" s="170">
        <f t="shared" si="74"/>
        <v>0</v>
      </c>
      <c r="AC69" s="170">
        <f t="shared" si="74"/>
        <v>0</v>
      </c>
      <c r="AD69" s="170">
        <f t="shared" si="74"/>
        <v>0</v>
      </c>
      <c r="AE69" s="170">
        <f t="shared" si="74"/>
        <v>0</v>
      </c>
      <c r="AF69" s="170">
        <f t="shared" si="74"/>
        <v>0</v>
      </c>
      <c r="AG69" s="170">
        <f t="shared" si="74"/>
        <v>0</v>
      </c>
      <c r="AH69" s="170">
        <f t="shared" si="74"/>
        <v>0</v>
      </c>
      <c r="AI69" s="170">
        <f t="shared" si="74"/>
        <v>0</v>
      </c>
      <c r="AJ69" s="170">
        <f t="shared" si="74"/>
        <v>0</v>
      </c>
      <c r="AK69" s="170">
        <f t="shared" si="74"/>
        <v>0</v>
      </c>
      <c r="AL69" s="170">
        <f t="shared" si="74"/>
        <v>0</v>
      </c>
      <c r="AM69" s="170">
        <f t="shared" si="74"/>
        <v>0</v>
      </c>
      <c r="AN69" s="170">
        <f t="shared" si="74"/>
        <v>0</v>
      </c>
      <c r="AO69" s="170">
        <f t="shared" si="74"/>
        <v>0</v>
      </c>
      <c r="AP69" s="170">
        <f t="shared" si="74"/>
        <v>0</v>
      </c>
      <c r="AQ69" s="170">
        <f t="shared" si="74"/>
        <v>0</v>
      </c>
      <c r="AR69" s="170">
        <f t="shared" si="74"/>
        <v>0</v>
      </c>
      <c r="AS69" s="170">
        <f t="shared" si="74"/>
        <v>0</v>
      </c>
      <c r="AT69" s="170">
        <f t="shared" si="74"/>
        <v>0</v>
      </c>
      <c r="AU69" s="170">
        <f t="shared" si="74"/>
        <v>0</v>
      </c>
      <c r="AV69" s="170">
        <f t="shared" si="74"/>
        <v>0</v>
      </c>
      <c r="AW69" s="170">
        <f t="shared" si="74"/>
        <v>0</v>
      </c>
      <c r="AX69" s="170">
        <f t="shared" si="74"/>
        <v>0</v>
      </c>
      <c r="AY69" s="170">
        <f t="shared" si="74"/>
        <v>0</v>
      </c>
      <c r="AZ69" s="170">
        <f t="shared" si="74"/>
        <v>0</v>
      </c>
      <c r="BA69" s="170">
        <f t="shared" si="74"/>
        <v>0</v>
      </c>
      <c r="BB69" s="170">
        <f t="shared" si="74"/>
        <v>0</v>
      </c>
      <c r="BC69" s="170">
        <f t="shared" si="74"/>
        <v>0</v>
      </c>
      <c r="BD69" s="170">
        <f t="shared" si="74"/>
        <v>0</v>
      </c>
      <c r="BE69" s="170">
        <f t="shared" si="74"/>
        <v>0</v>
      </c>
      <c r="BF69" s="170">
        <f t="shared" si="74"/>
        <v>0</v>
      </c>
      <c r="BG69" s="170">
        <f t="shared" si="74"/>
        <v>0</v>
      </c>
      <c r="BH69" s="170">
        <f t="shared" si="74"/>
        <v>0</v>
      </c>
      <c r="BI69" s="170">
        <f t="shared" si="74"/>
        <v>0</v>
      </c>
      <c r="BJ69" s="170">
        <f t="shared" si="74"/>
        <v>0</v>
      </c>
      <c r="BK69" s="170">
        <f t="shared" si="74"/>
        <v>0</v>
      </c>
      <c r="BL69" s="170">
        <f t="shared" si="74"/>
        <v>0</v>
      </c>
      <c r="BM69" s="170">
        <f t="shared" si="74"/>
        <v>0</v>
      </c>
      <c r="BN69" s="170">
        <f t="shared" si="74"/>
        <v>0</v>
      </c>
      <c r="BO69" s="170">
        <f t="shared" si="74"/>
        <v>0</v>
      </c>
      <c r="BP69" s="170">
        <f t="shared" si="74"/>
        <v>0</v>
      </c>
      <c r="BQ69" s="170">
        <f t="shared" ref="BQ69:CU69" si="75">BQ67+BQ68</f>
        <v>0</v>
      </c>
      <c r="BR69" s="170">
        <f t="shared" si="75"/>
        <v>0</v>
      </c>
      <c r="BS69" s="170">
        <f t="shared" si="75"/>
        <v>0</v>
      </c>
      <c r="BT69" s="170">
        <f t="shared" si="75"/>
        <v>0</v>
      </c>
      <c r="BU69" s="170">
        <f t="shared" si="75"/>
        <v>0</v>
      </c>
      <c r="BV69" s="170">
        <f t="shared" si="75"/>
        <v>0</v>
      </c>
      <c r="BW69" s="170">
        <f t="shared" si="75"/>
        <v>0</v>
      </c>
      <c r="BX69" s="170">
        <f t="shared" si="75"/>
        <v>0</v>
      </c>
      <c r="BY69" s="170">
        <f t="shared" si="75"/>
        <v>0</v>
      </c>
      <c r="BZ69" s="170">
        <f t="shared" si="75"/>
        <v>0</v>
      </c>
      <c r="CA69" s="170">
        <f t="shared" si="75"/>
        <v>0</v>
      </c>
      <c r="CB69" s="170">
        <f t="shared" si="75"/>
        <v>0</v>
      </c>
      <c r="CC69" s="170">
        <f t="shared" si="75"/>
        <v>0</v>
      </c>
      <c r="CD69" s="170">
        <f t="shared" si="75"/>
        <v>0</v>
      </c>
      <c r="CE69" s="170">
        <f t="shared" si="75"/>
        <v>0</v>
      </c>
      <c r="CF69" s="170">
        <f t="shared" si="75"/>
        <v>0</v>
      </c>
      <c r="CG69" s="170">
        <f t="shared" si="75"/>
        <v>0</v>
      </c>
      <c r="CH69" s="170">
        <f t="shared" si="75"/>
        <v>0</v>
      </c>
      <c r="CI69" s="170">
        <f t="shared" si="75"/>
        <v>0</v>
      </c>
      <c r="CJ69" s="170">
        <f t="shared" si="75"/>
        <v>0</v>
      </c>
      <c r="CK69" s="170">
        <f t="shared" si="75"/>
        <v>0</v>
      </c>
      <c r="CL69" s="170">
        <f t="shared" si="75"/>
        <v>0</v>
      </c>
      <c r="CM69" s="170">
        <f t="shared" si="75"/>
        <v>0</v>
      </c>
      <c r="CN69" s="170">
        <f t="shared" si="75"/>
        <v>0</v>
      </c>
      <c r="CO69" s="170">
        <f t="shared" si="75"/>
        <v>0</v>
      </c>
      <c r="CP69" s="170">
        <f t="shared" si="75"/>
        <v>0</v>
      </c>
      <c r="CQ69" s="170">
        <f t="shared" si="75"/>
        <v>0</v>
      </c>
      <c r="CR69" s="170">
        <f t="shared" si="75"/>
        <v>0</v>
      </c>
      <c r="CS69" s="170">
        <f t="shared" si="75"/>
        <v>0</v>
      </c>
      <c r="CT69" s="170">
        <f t="shared" si="75"/>
        <v>0</v>
      </c>
      <c r="CU69" s="170">
        <f t="shared" si="75"/>
        <v>0</v>
      </c>
      <c r="CV69" s="31"/>
    </row>
    <row r="70" spans="1:100" x14ac:dyDescent="0.35">
      <c r="A70" s="46"/>
      <c r="B70" s="169" t="s">
        <v>35</v>
      </c>
      <c r="C70" s="170">
        <f>'In depth results'!$D$9</f>
        <v>170</v>
      </c>
      <c r="D70" s="170">
        <f>IF(D69=0,'In depth results'!$D$9,'In depth results'!$D$9)+('With extra repayments workings'!D60-'With extra repayments workings'!D61)</f>
        <v>170</v>
      </c>
      <c r="E70" s="170">
        <f>IF(E69=0,'In depth results'!$D$9,'In depth results'!$D$9)+('With extra repayments workings'!E60-'With extra repayments workings'!E61)</f>
        <v>170</v>
      </c>
      <c r="F70" s="170">
        <f>IF(F69=0,'In depth results'!$D$9,'In depth results'!$D$9)+('With extra repayments workings'!F60-'With extra repayments workings'!F61)</f>
        <v>170</v>
      </c>
      <c r="G70" s="170">
        <f>IF(G69=0,'In depth results'!$D$9,'In depth results'!$D$9)+('With extra repayments workings'!G60-'With extra repayments workings'!G61)</f>
        <v>170</v>
      </c>
      <c r="H70" s="170">
        <f>IF(H69=0,'In depth results'!$D$9,'In depth results'!$D$9)+('With extra repayments workings'!H60-'With extra repayments workings'!H61)</f>
        <v>170</v>
      </c>
      <c r="I70" s="170">
        <f>IF(I69=0,'In depth results'!$D$9,'In depth results'!$D$9)+('With extra repayments workings'!I60-'With extra repayments workings'!I61)</f>
        <v>170</v>
      </c>
      <c r="J70" s="170">
        <f>IF(J69=0,'In depth results'!$D$9,'In depth results'!$D$9)+('With extra repayments workings'!J60-'With extra repayments workings'!J61)</f>
        <v>170</v>
      </c>
      <c r="K70" s="170">
        <f>IF(K69=0,'In depth results'!$D$9,'In depth results'!$D$9)+('With extra repayments workings'!K60-'With extra repayments workings'!K61)</f>
        <v>170</v>
      </c>
      <c r="L70" s="170">
        <f>IF(L69=0,'In depth results'!$D$9,'In depth results'!$D$9)+('With extra repayments workings'!L60-'With extra repayments workings'!L61)</f>
        <v>170</v>
      </c>
      <c r="M70" s="170">
        <f>IF(M69=0,'In depth results'!$D$9,'In depth results'!$D$9)+('With extra repayments workings'!M60-'With extra repayments workings'!M61)</f>
        <v>170</v>
      </c>
      <c r="N70" s="170">
        <f>IF(N69=0,'In depth results'!$D$9,'In depth results'!$D$9)+('With extra repayments workings'!N60-'With extra repayments workings'!N61)</f>
        <v>170</v>
      </c>
      <c r="O70" s="170">
        <f>IF(O69=0,'In depth results'!$D$9,'In depth results'!$D$9)+('With extra repayments workings'!O60-'With extra repayments workings'!O61)</f>
        <v>170</v>
      </c>
      <c r="P70" s="170">
        <f>IF(P69=0,'In depth results'!$D$9,'In depth results'!$D$9)+('With extra repayments workings'!P60-'With extra repayments workings'!P61)</f>
        <v>564.93907179764574</v>
      </c>
      <c r="Q70" s="170">
        <f>IF(Q69=0,'In depth results'!$D$9,'In depth results'!$D$9)+('With extra repayments workings'!Q60-'With extra repayments workings'!Q61)</f>
        <v>1280</v>
      </c>
      <c r="R70" s="170">
        <f>IF(R69=0,'In depth results'!$D$9,'In depth results'!$D$9)+('With extra repayments workings'!R60-'With extra repayments workings'!R61)</f>
        <v>1280</v>
      </c>
      <c r="S70" s="170">
        <f>IF(S69=0,'In depth results'!$D$9,'In depth results'!$D$9)+('With extra repayments workings'!S60-'With extra repayments workings'!S61)</f>
        <v>1280</v>
      </c>
      <c r="T70" s="170">
        <f>IF(T69=0,'In depth results'!$D$9,'In depth results'!$D$9)+('With extra repayments workings'!T60-'With extra repayments workings'!T61)</f>
        <v>1280</v>
      </c>
      <c r="U70" s="170">
        <f>IF(U69=0,'In depth results'!$D$9,'In depth results'!$D$9)+('With extra repayments workings'!U60-'With extra repayments workings'!U61)</f>
        <v>1280</v>
      </c>
      <c r="V70" s="170">
        <f>IF(V69=0,'In depth results'!$D$9,'In depth results'!$D$9)+('With extra repayments workings'!V60-'With extra repayments workings'!V61)</f>
        <v>1450</v>
      </c>
      <c r="W70" s="170">
        <f>IF(W69=0,'In depth results'!$D$9,'In depth results'!$D$9)+('With extra repayments workings'!W60-'With extra repayments workings'!W61)</f>
        <v>1450</v>
      </c>
      <c r="X70" s="170">
        <f>IF(X69=0,'In depth results'!$D$9,'In depth results'!$D$9)+('With extra repayments workings'!X60-'With extra repayments workings'!X61)</f>
        <v>1450</v>
      </c>
      <c r="Y70" s="170">
        <f>IF(Y69=0,'In depth results'!$D$9,'In depth results'!$D$9)+('With extra repayments workings'!Y60-'With extra repayments workings'!Y61)</f>
        <v>1450</v>
      </c>
      <c r="Z70" s="170">
        <f>IF(Z69=0,'In depth results'!$D$9,'In depth results'!$D$9)+('With extra repayments workings'!Z60-'With extra repayments workings'!Z61)</f>
        <v>1450</v>
      </c>
      <c r="AA70" s="170">
        <f>IF(AA69=0,'In depth results'!$D$9,'In depth results'!$D$9)+('With extra repayments workings'!AA60-'With extra repayments workings'!AA61)</f>
        <v>1450</v>
      </c>
      <c r="AB70" s="170">
        <f>IF(AB69=0,'In depth results'!$D$9,'In depth results'!$D$9)+('With extra repayments workings'!AB60-'With extra repayments workings'!AB61)</f>
        <v>1450</v>
      </c>
      <c r="AC70" s="170">
        <f>IF(AC69=0,'In depth results'!$D$9,'In depth results'!$D$9)+('With extra repayments workings'!AC60-'With extra repayments workings'!AC61)</f>
        <v>1450</v>
      </c>
      <c r="AD70" s="170">
        <f>IF(AD69=0,'In depth results'!$D$9,'In depth results'!$D$9)+('With extra repayments workings'!AD60-'With extra repayments workings'!AD61)</f>
        <v>1450</v>
      </c>
      <c r="AE70" s="170">
        <f>IF(AE69=0,'In depth results'!$D$9,'In depth results'!$D$9)+('With extra repayments workings'!AE60-'With extra repayments workings'!AE61)</f>
        <v>1450</v>
      </c>
      <c r="AF70" s="170">
        <f>IF(AF69=0,'In depth results'!$D$9,'In depth results'!$D$9)+('With extra repayments workings'!AF60-'With extra repayments workings'!AF61)</f>
        <v>1450</v>
      </c>
      <c r="AG70" s="170">
        <f>IF(AG69=0,'In depth results'!$D$9,'In depth results'!$D$9)+('With extra repayments workings'!AG60-'With extra repayments workings'!AG61)</f>
        <v>1450</v>
      </c>
      <c r="AH70" s="170">
        <f>IF(AH69=0,'In depth results'!$D$9,'In depth results'!$D$9)+('With extra repayments workings'!AH60-'With extra repayments workings'!AH61)</f>
        <v>1450</v>
      </c>
      <c r="AI70" s="170">
        <f>IF(AI69=0,'In depth results'!$D$9,'In depth results'!$D$9)+('With extra repayments workings'!AI60-'With extra repayments workings'!AI61)</f>
        <v>1450</v>
      </c>
      <c r="AJ70" s="170">
        <f>IF(AJ69=0,'In depth results'!$D$9,'In depth results'!$D$9)+('With extra repayments workings'!AJ60-'With extra repayments workings'!AJ61)</f>
        <v>1450</v>
      </c>
      <c r="AK70" s="170">
        <f>IF(AK69=0,'In depth results'!$D$9,'In depth results'!$D$9)+('With extra repayments workings'!AK60-'With extra repayments workings'!AK61)</f>
        <v>1450</v>
      </c>
      <c r="AL70" s="170">
        <f>IF(AL69=0,'In depth results'!$D$9,'In depth results'!$D$9)+('With extra repayments workings'!AL60-'With extra repayments workings'!AL61)</f>
        <v>1450</v>
      </c>
      <c r="AM70" s="170">
        <f>IF(AM69=0,'In depth results'!$D$9,'In depth results'!$D$9)+('With extra repayments workings'!AM60-'With extra repayments workings'!AM61)</f>
        <v>1450</v>
      </c>
      <c r="AN70" s="170">
        <f>IF(AN69=0,'In depth results'!$D$9,'In depth results'!$D$9)+('With extra repayments workings'!AN60-'With extra repayments workings'!AN61)</f>
        <v>1450</v>
      </c>
      <c r="AO70" s="170">
        <f>IF(AO69=0,'In depth results'!$D$9,'In depth results'!$D$9)+('With extra repayments workings'!AO60-'With extra repayments workings'!AO61)</f>
        <v>1450</v>
      </c>
      <c r="AP70" s="170">
        <f>IF(AP69=0,'In depth results'!$D$9,'In depth results'!$D$9)+('With extra repayments workings'!AP60-'With extra repayments workings'!AP61)</f>
        <v>1450</v>
      </c>
      <c r="AQ70" s="170">
        <f>IF(AQ69=0,'In depth results'!$D$9,'In depth results'!$D$9)+('With extra repayments workings'!AQ60-'With extra repayments workings'!AQ61)</f>
        <v>1450</v>
      </c>
      <c r="AR70" s="170">
        <f>IF(AR69=0,'In depth results'!$D$9,'In depth results'!$D$9)+('With extra repayments workings'!AR60-'With extra repayments workings'!AR61)</f>
        <v>1450</v>
      </c>
      <c r="AS70" s="170">
        <f>IF(AS69=0,'In depth results'!$D$9,'In depth results'!$D$9)+('With extra repayments workings'!AS60-'With extra repayments workings'!AS61)</f>
        <v>1450</v>
      </c>
      <c r="AT70" s="170">
        <f>IF(AT69=0,'In depth results'!$D$9,'In depth results'!$D$9)+('With extra repayments workings'!AT60-'With extra repayments workings'!AT61)</f>
        <v>1450</v>
      </c>
      <c r="AU70" s="170">
        <f>IF(AU69=0,'In depth results'!$D$9,'In depth results'!$D$9)+('With extra repayments workings'!AU60-'With extra repayments workings'!AU61)</f>
        <v>1450</v>
      </c>
      <c r="AV70" s="170">
        <f>IF(AV69=0,'In depth results'!$D$9,'In depth results'!$D$9)+('With extra repayments workings'!AV60-'With extra repayments workings'!AV61)</f>
        <v>1450</v>
      </c>
      <c r="AW70" s="170">
        <f>IF(AW69=0,'In depth results'!$D$9,'In depth results'!$D$9)+('With extra repayments workings'!AW60-'With extra repayments workings'!AW61)</f>
        <v>1450</v>
      </c>
      <c r="AX70" s="170">
        <f>IF(AX69=0,'In depth results'!$D$9,'In depth results'!$D$9)+('With extra repayments workings'!AX60-'With extra repayments workings'!AX61)</f>
        <v>1450</v>
      </c>
      <c r="AY70" s="170">
        <f>IF(AY69=0,'In depth results'!$D$9,'In depth results'!$D$9)+('With extra repayments workings'!AY60-'With extra repayments workings'!AY61)</f>
        <v>1450</v>
      </c>
      <c r="AZ70" s="170">
        <f>IF(AZ69=0,'In depth results'!$D$9,'In depth results'!$D$9)+('With extra repayments workings'!AZ60-'With extra repayments workings'!AZ61)</f>
        <v>1450</v>
      </c>
      <c r="BA70" s="170">
        <f>IF(BA69=0,'In depth results'!$D$9,'In depth results'!$D$9)+('With extra repayments workings'!BA60-'With extra repayments workings'!BA61)</f>
        <v>1450</v>
      </c>
      <c r="BB70" s="170">
        <f>IF(BB69=0,'In depth results'!$D$9,'In depth results'!$D$9)+('With extra repayments workings'!BB60-'With extra repayments workings'!BB61)</f>
        <v>1450</v>
      </c>
      <c r="BC70" s="170">
        <f>IF(BC69=0,'In depth results'!$D$9,'In depth results'!$D$9)+('With extra repayments workings'!BC60-'With extra repayments workings'!BC61)</f>
        <v>1450</v>
      </c>
      <c r="BD70" s="170">
        <f>IF(BD69=0,'In depth results'!$D$9,'In depth results'!$D$9)+('With extra repayments workings'!BD60-'With extra repayments workings'!BD61)</f>
        <v>1450</v>
      </c>
      <c r="BE70" s="170">
        <f>IF(BE69=0,'In depth results'!$D$9,'In depth results'!$D$9)+('With extra repayments workings'!BE60-'With extra repayments workings'!BE61)</f>
        <v>1450</v>
      </c>
      <c r="BF70" s="170">
        <f>IF(BF69=0,'In depth results'!$D$9,'In depth results'!$D$9)+('With extra repayments workings'!BF60-'With extra repayments workings'!BF61)</f>
        <v>1450</v>
      </c>
      <c r="BG70" s="170">
        <f>IF(BG69=0,'In depth results'!$D$9,'In depth results'!$D$9)+('With extra repayments workings'!BG60-'With extra repayments workings'!BG61)</f>
        <v>1450</v>
      </c>
      <c r="BH70" s="170">
        <f>IF(BH69=0,'In depth results'!$D$9,'In depth results'!$D$9)+('With extra repayments workings'!BH60-'With extra repayments workings'!BH61)</f>
        <v>1450</v>
      </c>
      <c r="BI70" s="170">
        <f>IF(BI69=0,'In depth results'!$D$9,'In depth results'!$D$9)+('With extra repayments workings'!BI60-'With extra repayments workings'!BI61)</f>
        <v>1450</v>
      </c>
      <c r="BJ70" s="170">
        <f>IF(BJ69=0,'In depth results'!$D$9,'In depth results'!$D$9)+('With extra repayments workings'!BJ60-'With extra repayments workings'!BJ61)</f>
        <v>1450</v>
      </c>
      <c r="BK70" s="170">
        <f>IF(BK69=0,'In depth results'!$D$9,'In depth results'!$D$9)+('With extra repayments workings'!BK60-'With extra repayments workings'!BK61)</f>
        <v>1450</v>
      </c>
      <c r="BL70" s="170">
        <f>IF(BL69=0,'In depth results'!$D$9,'In depth results'!$D$9)+('With extra repayments workings'!BL60-'With extra repayments workings'!BL61)</f>
        <v>1450</v>
      </c>
      <c r="BM70" s="170">
        <f>IF(BM69=0,'In depth results'!$D$9,'In depth results'!$D$9)+('With extra repayments workings'!BM60-'With extra repayments workings'!BM61)</f>
        <v>1450</v>
      </c>
      <c r="BN70" s="170">
        <f>IF(BN69=0,'In depth results'!$D$9,'In depth results'!$D$9)+('With extra repayments workings'!BN60-'With extra repayments workings'!BN61)</f>
        <v>1450</v>
      </c>
      <c r="BO70" s="170">
        <f>IF(BO69=0,'In depth results'!$D$9,'In depth results'!$D$9)+('With extra repayments workings'!BO60-'With extra repayments workings'!BO61)</f>
        <v>1450</v>
      </c>
      <c r="BP70" s="170">
        <f>IF(BP69=0,'In depth results'!$D$9,'In depth results'!$D$9)+('With extra repayments workings'!BP60-'With extra repayments workings'!BP61)</f>
        <v>1450</v>
      </c>
      <c r="BQ70" s="170">
        <f>IF(BQ69=0,'In depth results'!$D$9,'In depth results'!$D$9)+('With extra repayments workings'!BQ60-'With extra repayments workings'!BQ61)</f>
        <v>1450</v>
      </c>
      <c r="BR70" s="170">
        <f>IF(BR69=0,'In depth results'!$D$9,'In depth results'!$D$9)+('With extra repayments workings'!BR60-'With extra repayments workings'!BR61)</f>
        <v>1450</v>
      </c>
      <c r="BS70" s="170">
        <f>IF(BS69=0,'In depth results'!$D$9,'In depth results'!$D$9)+('With extra repayments workings'!BS60-'With extra repayments workings'!BS61)</f>
        <v>1450</v>
      </c>
      <c r="BT70" s="170">
        <f>IF(BT69=0,'In depth results'!$D$9,'In depth results'!$D$9)+('With extra repayments workings'!BT60-'With extra repayments workings'!BT61)</f>
        <v>1450</v>
      </c>
      <c r="BU70" s="170">
        <f>IF(BU69=0,'In depth results'!$D$9,'In depth results'!$D$9)+('With extra repayments workings'!BU60-'With extra repayments workings'!BU61)</f>
        <v>1450</v>
      </c>
      <c r="BV70" s="170">
        <f>IF(BV69=0,'In depth results'!$D$9,'In depth results'!$D$9)+('With extra repayments workings'!BV60-'With extra repayments workings'!BV61)</f>
        <v>1450</v>
      </c>
      <c r="BW70" s="170">
        <f>IF(BW69=0,'In depth results'!$D$9,'In depth results'!$D$9)+('With extra repayments workings'!BW60-'With extra repayments workings'!BW61)</f>
        <v>1450</v>
      </c>
      <c r="BX70" s="170">
        <f>IF(BX69=0,'In depth results'!$D$9,'In depth results'!$D$9)+('With extra repayments workings'!BX60-'With extra repayments workings'!BX61)</f>
        <v>1450</v>
      </c>
      <c r="BY70" s="170">
        <f>IF(BY69=0,'In depth results'!$D$9,'In depth results'!$D$9)+('With extra repayments workings'!BY60-'With extra repayments workings'!BY61)</f>
        <v>1450</v>
      </c>
      <c r="BZ70" s="170">
        <f>IF(BZ69=0,'In depth results'!$D$9,'In depth results'!$D$9)+('With extra repayments workings'!BZ60-'With extra repayments workings'!BZ61)</f>
        <v>1450</v>
      </c>
      <c r="CA70" s="170">
        <f>IF(CA69=0,'In depth results'!$D$9,'In depth results'!$D$9)+('With extra repayments workings'!CA60-'With extra repayments workings'!CA61)</f>
        <v>1450</v>
      </c>
      <c r="CB70" s="170">
        <f>IF(CB69=0,'In depth results'!$D$9,'In depth results'!$D$9)+('With extra repayments workings'!CB60-'With extra repayments workings'!CB61)</f>
        <v>1450</v>
      </c>
      <c r="CC70" s="170">
        <f>IF(CC69=0,'In depth results'!$D$9,'In depth results'!$D$9)+('With extra repayments workings'!CC60-'With extra repayments workings'!CC61)</f>
        <v>1450</v>
      </c>
      <c r="CD70" s="170">
        <f>IF(CD69=0,'In depth results'!$D$9,'In depth results'!$D$9)+('With extra repayments workings'!CD60-'With extra repayments workings'!CD61)</f>
        <v>1450</v>
      </c>
      <c r="CE70" s="170">
        <f>IF(CE69=0,'In depth results'!$D$9,'In depth results'!$D$9)+('With extra repayments workings'!CE60-'With extra repayments workings'!CE61)</f>
        <v>1450</v>
      </c>
      <c r="CF70" s="170">
        <f>IF(CF69=0,'In depth results'!$D$9,'In depth results'!$D$9)+('With extra repayments workings'!CF60-'With extra repayments workings'!CF61)</f>
        <v>1450</v>
      </c>
      <c r="CG70" s="170">
        <f>IF(CG69=0,'In depth results'!$D$9,'In depth results'!$D$9)+('With extra repayments workings'!CG60-'With extra repayments workings'!CG61)</f>
        <v>1450</v>
      </c>
      <c r="CH70" s="170">
        <f>IF(CH69=0,'In depth results'!$D$9,'In depth results'!$D$9)+('With extra repayments workings'!CH60-'With extra repayments workings'!CH61)</f>
        <v>1450</v>
      </c>
      <c r="CI70" s="170">
        <f>IF(CI69=0,'In depth results'!$D$9,'In depth results'!$D$9)+('With extra repayments workings'!CI60-'With extra repayments workings'!CI61)</f>
        <v>1450</v>
      </c>
      <c r="CJ70" s="170">
        <f>IF(CJ69=0,'In depth results'!$D$9,'In depth results'!$D$9)+('With extra repayments workings'!CJ60-'With extra repayments workings'!CJ61)</f>
        <v>1450</v>
      </c>
      <c r="CK70" s="170">
        <f>IF(CK69=0,'In depth results'!$D$9,'In depth results'!$D$9)+('With extra repayments workings'!CK60-'With extra repayments workings'!CK61)</f>
        <v>1450</v>
      </c>
      <c r="CL70" s="170">
        <f>IF(CL69=0,'In depth results'!$D$9,'In depth results'!$D$9)+('With extra repayments workings'!CL60-'With extra repayments workings'!CL61)</f>
        <v>1450</v>
      </c>
      <c r="CM70" s="170">
        <f>IF(CM69=0,'In depth results'!$D$9,'In depth results'!$D$9)+('With extra repayments workings'!CM60-'With extra repayments workings'!CM61)</f>
        <v>1450</v>
      </c>
      <c r="CN70" s="170">
        <f>IF(CN69=0,'In depth results'!$D$9,'In depth results'!$D$9)+('With extra repayments workings'!CN60-'With extra repayments workings'!CN61)</f>
        <v>1450</v>
      </c>
      <c r="CO70" s="170">
        <f>IF(CO69=0,'In depth results'!$D$9,'In depth results'!$D$9)+('With extra repayments workings'!CO60-'With extra repayments workings'!CO61)</f>
        <v>1450</v>
      </c>
      <c r="CP70" s="170">
        <f>IF(CP69=0,'In depth results'!$D$9,'In depth results'!$D$9)+('With extra repayments workings'!CP60-'With extra repayments workings'!CP61)</f>
        <v>1450</v>
      </c>
      <c r="CQ70" s="170">
        <f>IF(CQ69=0,'In depth results'!$D$9,'In depth results'!$D$9)+('With extra repayments workings'!CQ60-'With extra repayments workings'!CQ61)</f>
        <v>1450</v>
      </c>
      <c r="CR70" s="170">
        <f>IF(CR69=0,'In depth results'!$D$9,'In depth results'!$D$9)+('With extra repayments workings'!CR60-'With extra repayments workings'!CR61)</f>
        <v>1450</v>
      </c>
      <c r="CS70" s="170">
        <f>IF(CS69=0,'In depth results'!$D$9,'In depth results'!$D$9)+('With extra repayments workings'!CS60-'With extra repayments workings'!CS61)</f>
        <v>1450</v>
      </c>
      <c r="CT70" s="170">
        <f>IF(CT69=0,'In depth results'!$D$9,'In depth results'!$D$9)+('With extra repayments workings'!CT60-'With extra repayments workings'!CT61)</f>
        <v>1450</v>
      </c>
      <c r="CU70" s="170">
        <f>IF(CU69=0,'In depth results'!$D$9,'In depth results'!$D$9)+('With extra repayments workings'!CU60-'With extra repayments workings'!CU61)</f>
        <v>1450</v>
      </c>
      <c r="CV70" s="31"/>
    </row>
    <row r="71" spans="1:100" x14ac:dyDescent="0.35">
      <c r="A71" s="46"/>
      <c r="B71" s="169" t="s">
        <v>36</v>
      </c>
      <c r="C71" s="170">
        <f>IF(C69&lt;C70,C69,C70)</f>
        <v>170</v>
      </c>
      <c r="D71" s="170">
        <f t="shared" ref="D71:BO71" si="76">IF(D69&lt;D70,D69,D70)</f>
        <v>170</v>
      </c>
      <c r="E71" s="170">
        <f t="shared" si="76"/>
        <v>170</v>
      </c>
      <c r="F71" s="170">
        <f t="shared" si="76"/>
        <v>170</v>
      </c>
      <c r="G71" s="170">
        <f t="shared" si="76"/>
        <v>170</v>
      </c>
      <c r="H71" s="170">
        <f t="shared" si="76"/>
        <v>170</v>
      </c>
      <c r="I71" s="170">
        <f t="shared" si="76"/>
        <v>170</v>
      </c>
      <c r="J71" s="170">
        <f t="shared" si="76"/>
        <v>170</v>
      </c>
      <c r="K71" s="170">
        <f t="shared" si="76"/>
        <v>170</v>
      </c>
      <c r="L71" s="170">
        <f t="shared" si="76"/>
        <v>170</v>
      </c>
      <c r="M71" s="170">
        <f t="shared" si="76"/>
        <v>170</v>
      </c>
      <c r="N71" s="170">
        <f t="shared" si="76"/>
        <v>170</v>
      </c>
      <c r="O71" s="170">
        <f t="shared" si="76"/>
        <v>170</v>
      </c>
      <c r="P71" s="170">
        <f t="shared" si="76"/>
        <v>564.93907179764574</v>
      </c>
      <c r="Q71" s="170">
        <f t="shared" si="76"/>
        <v>1280</v>
      </c>
      <c r="R71" s="170">
        <f t="shared" si="76"/>
        <v>1280</v>
      </c>
      <c r="S71" s="170">
        <f t="shared" si="76"/>
        <v>1280</v>
      </c>
      <c r="T71" s="170">
        <f t="shared" si="76"/>
        <v>1280</v>
      </c>
      <c r="U71" s="170">
        <f t="shared" si="76"/>
        <v>605.06092820235426</v>
      </c>
      <c r="V71" s="170">
        <f t="shared" si="76"/>
        <v>0</v>
      </c>
      <c r="W71" s="170">
        <f t="shared" si="76"/>
        <v>0</v>
      </c>
      <c r="X71" s="170">
        <f t="shared" si="76"/>
        <v>0</v>
      </c>
      <c r="Y71" s="170">
        <f t="shared" si="76"/>
        <v>0</v>
      </c>
      <c r="Z71" s="170">
        <f t="shared" si="76"/>
        <v>0</v>
      </c>
      <c r="AA71" s="170">
        <f t="shared" si="76"/>
        <v>0</v>
      </c>
      <c r="AB71" s="170">
        <f t="shared" si="76"/>
        <v>0</v>
      </c>
      <c r="AC71" s="170">
        <f t="shared" si="76"/>
        <v>0</v>
      </c>
      <c r="AD71" s="170">
        <f t="shared" si="76"/>
        <v>0</v>
      </c>
      <c r="AE71" s="170">
        <f t="shared" si="76"/>
        <v>0</v>
      </c>
      <c r="AF71" s="170">
        <f t="shared" si="76"/>
        <v>0</v>
      </c>
      <c r="AG71" s="170">
        <f t="shared" si="76"/>
        <v>0</v>
      </c>
      <c r="AH71" s="170">
        <f t="shared" si="76"/>
        <v>0</v>
      </c>
      <c r="AI71" s="170">
        <f t="shared" si="76"/>
        <v>0</v>
      </c>
      <c r="AJ71" s="170">
        <f t="shared" si="76"/>
        <v>0</v>
      </c>
      <c r="AK71" s="170">
        <f t="shared" si="76"/>
        <v>0</v>
      </c>
      <c r="AL71" s="170">
        <f t="shared" si="76"/>
        <v>0</v>
      </c>
      <c r="AM71" s="170">
        <f t="shared" si="76"/>
        <v>0</v>
      </c>
      <c r="AN71" s="170">
        <f t="shared" si="76"/>
        <v>0</v>
      </c>
      <c r="AO71" s="170">
        <f t="shared" si="76"/>
        <v>0</v>
      </c>
      <c r="AP71" s="170">
        <f t="shared" si="76"/>
        <v>0</v>
      </c>
      <c r="AQ71" s="170">
        <f t="shared" si="76"/>
        <v>0</v>
      </c>
      <c r="AR71" s="170">
        <f t="shared" si="76"/>
        <v>0</v>
      </c>
      <c r="AS71" s="170">
        <f t="shared" si="76"/>
        <v>0</v>
      </c>
      <c r="AT71" s="170">
        <f t="shared" si="76"/>
        <v>0</v>
      </c>
      <c r="AU71" s="170">
        <f t="shared" si="76"/>
        <v>0</v>
      </c>
      <c r="AV71" s="170">
        <f t="shared" si="76"/>
        <v>0</v>
      </c>
      <c r="AW71" s="170">
        <f t="shared" si="76"/>
        <v>0</v>
      </c>
      <c r="AX71" s="170">
        <f t="shared" si="76"/>
        <v>0</v>
      </c>
      <c r="AY71" s="170">
        <f t="shared" si="76"/>
        <v>0</v>
      </c>
      <c r="AZ71" s="170">
        <f t="shared" si="76"/>
        <v>0</v>
      </c>
      <c r="BA71" s="170">
        <f t="shared" si="76"/>
        <v>0</v>
      </c>
      <c r="BB71" s="170">
        <f t="shared" si="76"/>
        <v>0</v>
      </c>
      <c r="BC71" s="170">
        <f t="shared" si="76"/>
        <v>0</v>
      </c>
      <c r="BD71" s="170">
        <f t="shared" si="76"/>
        <v>0</v>
      </c>
      <c r="BE71" s="170">
        <f t="shared" si="76"/>
        <v>0</v>
      </c>
      <c r="BF71" s="170">
        <f t="shared" si="76"/>
        <v>0</v>
      </c>
      <c r="BG71" s="170">
        <f t="shared" si="76"/>
        <v>0</v>
      </c>
      <c r="BH71" s="170">
        <f t="shared" si="76"/>
        <v>0</v>
      </c>
      <c r="BI71" s="170">
        <f t="shared" si="76"/>
        <v>0</v>
      </c>
      <c r="BJ71" s="170">
        <f t="shared" si="76"/>
        <v>0</v>
      </c>
      <c r="BK71" s="170">
        <f t="shared" si="76"/>
        <v>0</v>
      </c>
      <c r="BL71" s="170">
        <f t="shared" si="76"/>
        <v>0</v>
      </c>
      <c r="BM71" s="170">
        <f t="shared" si="76"/>
        <v>0</v>
      </c>
      <c r="BN71" s="170">
        <f t="shared" si="76"/>
        <v>0</v>
      </c>
      <c r="BO71" s="170">
        <f t="shared" si="76"/>
        <v>0</v>
      </c>
      <c r="BP71" s="170">
        <f t="shared" ref="BP71:CU71" si="77">IF(BP69&lt;BP70,BP69,BP70)</f>
        <v>0</v>
      </c>
      <c r="BQ71" s="170">
        <f t="shared" si="77"/>
        <v>0</v>
      </c>
      <c r="BR71" s="170">
        <f t="shared" si="77"/>
        <v>0</v>
      </c>
      <c r="BS71" s="170">
        <f t="shared" si="77"/>
        <v>0</v>
      </c>
      <c r="BT71" s="170">
        <f t="shared" si="77"/>
        <v>0</v>
      </c>
      <c r="BU71" s="170">
        <f t="shared" si="77"/>
        <v>0</v>
      </c>
      <c r="BV71" s="170">
        <f t="shared" si="77"/>
        <v>0</v>
      </c>
      <c r="BW71" s="170">
        <f t="shared" si="77"/>
        <v>0</v>
      </c>
      <c r="BX71" s="170">
        <f t="shared" si="77"/>
        <v>0</v>
      </c>
      <c r="BY71" s="170">
        <f t="shared" si="77"/>
        <v>0</v>
      </c>
      <c r="BZ71" s="170">
        <f t="shared" si="77"/>
        <v>0</v>
      </c>
      <c r="CA71" s="170">
        <f t="shared" si="77"/>
        <v>0</v>
      </c>
      <c r="CB71" s="170">
        <f t="shared" si="77"/>
        <v>0</v>
      </c>
      <c r="CC71" s="170">
        <f t="shared" si="77"/>
        <v>0</v>
      </c>
      <c r="CD71" s="170">
        <f t="shared" si="77"/>
        <v>0</v>
      </c>
      <c r="CE71" s="170">
        <f t="shared" si="77"/>
        <v>0</v>
      </c>
      <c r="CF71" s="170">
        <f t="shared" si="77"/>
        <v>0</v>
      </c>
      <c r="CG71" s="170">
        <f t="shared" si="77"/>
        <v>0</v>
      </c>
      <c r="CH71" s="170">
        <f t="shared" si="77"/>
        <v>0</v>
      </c>
      <c r="CI71" s="170">
        <f t="shared" si="77"/>
        <v>0</v>
      </c>
      <c r="CJ71" s="170">
        <f t="shared" si="77"/>
        <v>0</v>
      </c>
      <c r="CK71" s="170">
        <f t="shared" si="77"/>
        <v>0</v>
      </c>
      <c r="CL71" s="170">
        <f t="shared" si="77"/>
        <v>0</v>
      </c>
      <c r="CM71" s="170">
        <f t="shared" si="77"/>
        <v>0</v>
      </c>
      <c r="CN71" s="170">
        <f t="shared" si="77"/>
        <v>0</v>
      </c>
      <c r="CO71" s="170">
        <f t="shared" si="77"/>
        <v>0</v>
      </c>
      <c r="CP71" s="170">
        <f t="shared" si="77"/>
        <v>0</v>
      </c>
      <c r="CQ71" s="170">
        <f t="shared" si="77"/>
        <v>0</v>
      </c>
      <c r="CR71" s="170">
        <f t="shared" si="77"/>
        <v>0</v>
      </c>
      <c r="CS71" s="170">
        <f t="shared" si="77"/>
        <v>0</v>
      </c>
      <c r="CT71" s="170">
        <f t="shared" si="77"/>
        <v>0</v>
      </c>
      <c r="CU71" s="170">
        <f t="shared" si="77"/>
        <v>0</v>
      </c>
      <c r="CV71" s="31"/>
    </row>
    <row r="72" spans="1:100" x14ac:dyDescent="0.35">
      <c r="A72" s="46"/>
      <c r="B72" s="169" t="s">
        <v>37</v>
      </c>
      <c r="C72" s="170">
        <f>C69-C71+C68</f>
        <v>8330</v>
      </c>
      <c r="D72" s="170">
        <f t="shared" ref="D72:BO72" si="78">D69-D71</f>
        <v>8160</v>
      </c>
      <c r="E72" s="170">
        <f t="shared" si="78"/>
        <v>7990</v>
      </c>
      <c r="F72" s="170">
        <f t="shared" si="78"/>
        <v>7820</v>
      </c>
      <c r="G72" s="170">
        <f t="shared" si="78"/>
        <v>7650</v>
      </c>
      <c r="H72" s="170">
        <f t="shared" si="78"/>
        <v>7480</v>
      </c>
      <c r="I72" s="170">
        <f t="shared" si="78"/>
        <v>7310</v>
      </c>
      <c r="J72" s="170">
        <f t="shared" si="78"/>
        <v>7140</v>
      </c>
      <c r="K72" s="170">
        <f t="shared" si="78"/>
        <v>6970</v>
      </c>
      <c r="L72" s="170">
        <f t="shared" si="78"/>
        <v>6800</v>
      </c>
      <c r="M72" s="170">
        <f t="shared" si="78"/>
        <v>6630</v>
      </c>
      <c r="N72" s="170">
        <f t="shared" si="78"/>
        <v>6460</v>
      </c>
      <c r="O72" s="170">
        <f t="shared" si="78"/>
        <v>6290</v>
      </c>
      <c r="P72" s="170">
        <f t="shared" si="78"/>
        <v>5725.0609282023543</v>
      </c>
      <c r="Q72" s="170">
        <f t="shared" si="78"/>
        <v>4445.0609282023543</v>
      </c>
      <c r="R72" s="170">
        <f t="shared" si="78"/>
        <v>3165.0609282023543</v>
      </c>
      <c r="S72" s="170">
        <f t="shared" si="78"/>
        <v>1885.0609282023543</v>
      </c>
      <c r="T72" s="170">
        <f t="shared" si="78"/>
        <v>605.06092820235426</v>
      </c>
      <c r="U72" s="170">
        <f t="shared" si="78"/>
        <v>0</v>
      </c>
      <c r="V72" s="170">
        <f t="shared" si="78"/>
        <v>0</v>
      </c>
      <c r="W72" s="170">
        <f t="shared" si="78"/>
        <v>0</v>
      </c>
      <c r="X72" s="170">
        <f t="shared" si="78"/>
        <v>0</v>
      </c>
      <c r="Y72" s="170">
        <f t="shared" si="78"/>
        <v>0</v>
      </c>
      <c r="Z72" s="170">
        <f t="shared" si="78"/>
        <v>0</v>
      </c>
      <c r="AA72" s="170">
        <f t="shared" si="78"/>
        <v>0</v>
      </c>
      <c r="AB72" s="170">
        <f t="shared" si="78"/>
        <v>0</v>
      </c>
      <c r="AC72" s="170">
        <f t="shared" si="78"/>
        <v>0</v>
      </c>
      <c r="AD72" s="170">
        <f t="shared" si="78"/>
        <v>0</v>
      </c>
      <c r="AE72" s="170">
        <f t="shared" si="78"/>
        <v>0</v>
      </c>
      <c r="AF72" s="170">
        <f t="shared" si="78"/>
        <v>0</v>
      </c>
      <c r="AG72" s="170">
        <f t="shared" si="78"/>
        <v>0</v>
      </c>
      <c r="AH72" s="170">
        <f t="shared" si="78"/>
        <v>0</v>
      </c>
      <c r="AI72" s="170">
        <f t="shared" si="78"/>
        <v>0</v>
      </c>
      <c r="AJ72" s="170">
        <f t="shared" si="78"/>
        <v>0</v>
      </c>
      <c r="AK72" s="170">
        <f t="shared" si="78"/>
        <v>0</v>
      </c>
      <c r="AL72" s="170">
        <f t="shared" si="78"/>
        <v>0</v>
      </c>
      <c r="AM72" s="170">
        <f t="shared" si="78"/>
        <v>0</v>
      </c>
      <c r="AN72" s="170">
        <f t="shared" si="78"/>
        <v>0</v>
      </c>
      <c r="AO72" s="170">
        <f t="shared" si="78"/>
        <v>0</v>
      </c>
      <c r="AP72" s="170">
        <f t="shared" si="78"/>
        <v>0</v>
      </c>
      <c r="AQ72" s="170">
        <f t="shared" si="78"/>
        <v>0</v>
      </c>
      <c r="AR72" s="170">
        <f t="shared" si="78"/>
        <v>0</v>
      </c>
      <c r="AS72" s="170">
        <f t="shared" si="78"/>
        <v>0</v>
      </c>
      <c r="AT72" s="170">
        <f t="shared" si="78"/>
        <v>0</v>
      </c>
      <c r="AU72" s="170">
        <f t="shared" si="78"/>
        <v>0</v>
      </c>
      <c r="AV72" s="170">
        <f t="shared" si="78"/>
        <v>0</v>
      </c>
      <c r="AW72" s="170">
        <f t="shared" si="78"/>
        <v>0</v>
      </c>
      <c r="AX72" s="170">
        <f t="shared" si="78"/>
        <v>0</v>
      </c>
      <c r="AY72" s="170">
        <f t="shared" si="78"/>
        <v>0</v>
      </c>
      <c r="AZ72" s="170">
        <f t="shared" si="78"/>
        <v>0</v>
      </c>
      <c r="BA72" s="170">
        <f t="shared" si="78"/>
        <v>0</v>
      </c>
      <c r="BB72" s="170">
        <f t="shared" si="78"/>
        <v>0</v>
      </c>
      <c r="BC72" s="170">
        <f t="shared" si="78"/>
        <v>0</v>
      </c>
      <c r="BD72" s="170">
        <f t="shared" si="78"/>
        <v>0</v>
      </c>
      <c r="BE72" s="170">
        <f t="shared" si="78"/>
        <v>0</v>
      </c>
      <c r="BF72" s="170">
        <f t="shared" si="78"/>
        <v>0</v>
      </c>
      <c r="BG72" s="170">
        <f t="shared" si="78"/>
        <v>0</v>
      </c>
      <c r="BH72" s="170">
        <f t="shared" si="78"/>
        <v>0</v>
      </c>
      <c r="BI72" s="170">
        <f t="shared" si="78"/>
        <v>0</v>
      </c>
      <c r="BJ72" s="170">
        <f t="shared" si="78"/>
        <v>0</v>
      </c>
      <c r="BK72" s="170">
        <f t="shared" si="78"/>
        <v>0</v>
      </c>
      <c r="BL72" s="170">
        <f t="shared" si="78"/>
        <v>0</v>
      </c>
      <c r="BM72" s="170">
        <f t="shared" si="78"/>
        <v>0</v>
      </c>
      <c r="BN72" s="170">
        <f t="shared" si="78"/>
        <v>0</v>
      </c>
      <c r="BO72" s="170">
        <f t="shared" si="78"/>
        <v>0</v>
      </c>
      <c r="BP72" s="170">
        <f t="shared" ref="BP72:CU72" si="79">BP69-BP71</f>
        <v>0</v>
      </c>
      <c r="BQ72" s="170">
        <f t="shared" si="79"/>
        <v>0</v>
      </c>
      <c r="BR72" s="170">
        <f t="shared" si="79"/>
        <v>0</v>
      </c>
      <c r="BS72" s="170">
        <f t="shared" si="79"/>
        <v>0</v>
      </c>
      <c r="BT72" s="170">
        <f t="shared" si="79"/>
        <v>0</v>
      </c>
      <c r="BU72" s="170">
        <f t="shared" si="79"/>
        <v>0</v>
      </c>
      <c r="BV72" s="170">
        <f t="shared" si="79"/>
        <v>0</v>
      </c>
      <c r="BW72" s="170">
        <f t="shared" si="79"/>
        <v>0</v>
      </c>
      <c r="BX72" s="170">
        <f t="shared" si="79"/>
        <v>0</v>
      </c>
      <c r="BY72" s="170">
        <f t="shared" si="79"/>
        <v>0</v>
      </c>
      <c r="BZ72" s="170">
        <f t="shared" si="79"/>
        <v>0</v>
      </c>
      <c r="CA72" s="170">
        <f t="shared" si="79"/>
        <v>0</v>
      </c>
      <c r="CB72" s="170">
        <f t="shared" si="79"/>
        <v>0</v>
      </c>
      <c r="CC72" s="170">
        <f t="shared" si="79"/>
        <v>0</v>
      </c>
      <c r="CD72" s="170">
        <f t="shared" si="79"/>
        <v>0</v>
      </c>
      <c r="CE72" s="170">
        <f t="shared" si="79"/>
        <v>0</v>
      </c>
      <c r="CF72" s="170">
        <f t="shared" si="79"/>
        <v>0</v>
      </c>
      <c r="CG72" s="170">
        <f t="shared" si="79"/>
        <v>0</v>
      </c>
      <c r="CH72" s="170">
        <f t="shared" si="79"/>
        <v>0</v>
      </c>
      <c r="CI72" s="170">
        <f t="shared" si="79"/>
        <v>0</v>
      </c>
      <c r="CJ72" s="170">
        <f t="shared" si="79"/>
        <v>0</v>
      </c>
      <c r="CK72" s="170">
        <f t="shared" si="79"/>
        <v>0</v>
      </c>
      <c r="CL72" s="170">
        <f t="shared" si="79"/>
        <v>0</v>
      </c>
      <c r="CM72" s="170">
        <f t="shared" si="79"/>
        <v>0</v>
      </c>
      <c r="CN72" s="170">
        <f t="shared" si="79"/>
        <v>0</v>
      </c>
      <c r="CO72" s="170">
        <f t="shared" si="79"/>
        <v>0</v>
      </c>
      <c r="CP72" s="170">
        <f t="shared" si="79"/>
        <v>0</v>
      </c>
      <c r="CQ72" s="170">
        <f t="shared" si="79"/>
        <v>0</v>
      </c>
      <c r="CR72" s="170">
        <f t="shared" si="79"/>
        <v>0</v>
      </c>
      <c r="CS72" s="170">
        <f t="shared" si="79"/>
        <v>0</v>
      </c>
      <c r="CT72" s="170">
        <f t="shared" si="79"/>
        <v>0</v>
      </c>
      <c r="CU72" s="170">
        <f t="shared" si="79"/>
        <v>0</v>
      </c>
      <c r="CV72" s="31"/>
    </row>
    <row r="73" spans="1:100" x14ac:dyDescent="0.35">
      <c r="A73" s="46"/>
      <c r="B73" s="169"/>
      <c r="C73" s="168" t="str">
        <f>IF(C72=0,"PAID OFF","")</f>
        <v/>
      </c>
      <c r="D73" s="168" t="str">
        <f t="shared" ref="D73:BO73" si="80">IF(D72=0,"PAID OFF","")</f>
        <v/>
      </c>
      <c r="E73" s="168" t="str">
        <f t="shared" si="80"/>
        <v/>
      </c>
      <c r="F73" s="168" t="str">
        <f t="shared" si="80"/>
        <v/>
      </c>
      <c r="G73" s="168" t="str">
        <f t="shared" si="80"/>
        <v/>
      </c>
      <c r="H73" s="168" t="str">
        <f t="shared" si="80"/>
        <v/>
      </c>
      <c r="I73" s="168" t="str">
        <f t="shared" si="80"/>
        <v/>
      </c>
      <c r="J73" s="168" t="str">
        <f t="shared" si="80"/>
        <v/>
      </c>
      <c r="K73" s="168" t="str">
        <f t="shared" si="80"/>
        <v/>
      </c>
      <c r="L73" s="168" t="str">
        <f t="shared" si="80"/>
        <v/>
      </c>
      <c r="M73" s="168" t="str">
        <f t="shared" si="80"/>
        <v/>
      </c>
      <c r="N73" s="168" t="str">
        <f t="shared" si="80"/>
        <v/>
      </c>
      <c r="O73" s="168" t="str">
        <f t="shared" si="80"/>
        <v/>
      </c>
      <c r="P73" s="168" t="str">
        <f t="shared" si="80"/>
        <v/>
      </c>
      <c r="Q73" s="168" t="str">
        <f t="shared" si="80"/>
        <v/>
      </c>
      <c r="R73" s="168" t="str">
        <f t="shared" si="80"/>
        <v/>
      </c>
      <c r="S73" s="168" t="str">
        <f t="shared" si="80"/>
        <v/>
      </c>
      <c r="T73" s="168" t="str">
        <f t="shared" si="80"/>
        <v/>
      </c>
      <c r="U73" s="168" t="str">
        <f t="shared" si="80"/>
        <v>PAID OFF</v>
      </c>
      <c r="V73" s="168" t="str">
        <f t="shared" si="80"/>
        <v>PAID OFF</v>
      </c>
      <c r="W73" s="168" t="str">
        <f t="shared" si="80"/>
        <v>PAID OFF</v>
      </c>
      <c r="X73" s="168" t="str">
        <f t="shared" si="80"/>
        <v>PAID OFF</v>
      </c>
      <c r="Y73" s="168" t="str">
        <f t="shared" si="80"/>
        <v>PAID OFF</v>
      </c>
      <c r="Z73" s="168" t="str">
        <f t="shared" si="80"/>
        <v>PAID OFF</v>
      </c>
      <c r="AA73" s="168" t="str">
        <f t="shared" si="80"/>
        <v>PAID OFF</v>
      </c>
      <c r="AB73" s="168" t="str">
        <f t="shared" si="80"/>
        <v>PAID OFF</v>
      </c>
      <c r="AC73" s="168" t="str">
        <f t="shared" si="80"/>
        <v>PAID OFF</v>
      </c>
      <c r="AD73" s="168" t="str">
        <f t="shared" si="80"/>
        <v>PAID OFF</v>
      </c>
      <c r="AE73" s="168" t="str">
        <f t="shared" si="80"/>
        <v>PAID OFF</v>
      </c>
      <c r="AF73" s="168" t="str">
        <f t="shared" si="80"/>
        <v>PAID OFF</v>
      </c>
      <c r="AG73" s="168" t="str">
        <f t="shared" si="80"/>
        <v>PAID OFF</v>
      </c>
      <c r="AH73" s="168" t="str">
        <f t="shared" si="80"/>
        <v>PAID OFF</v>
      </c>
      <c r="AI73" s="168" t="str">
        <f t="shared" si="80"/>
        <v>PAID OFF</v>
      </c>
      <c r="AJ73" s="168" t="str">
        <f t="shared" si="80"/>
        <v>PAID OFF</v>
      </c>
      <c r="AK73" s="168" t="str">
        <f t="shared" si="80"/>
        <v>PAID OFF</v>
      </c>
      <c r="AL73" s="168" t="str">
        <f t="shared" si="80"/>
        <v>PAID OFF</v>
      </c>
      <c r="AM73" s="168" t="str">
        <f t="shared" si="80"/>
        <v>PAID OFF</v>
      </c>
      <c r="AN73" s="168" t="str">
        <f t="shared" si="80"/>
        <v>PAID OFF</v>
      </c>
      <c r="AO73" s="168" t="str">
        <f t="shared" si="80"/>
        <v>PAID OFF</v>
      </c>
      <c r="AP73" s="168" t="str">
        <f t="shared" si="80"/>
        <v>PAID OFF</v>
      </c>
      <c r="AQ73" s="168" t="str">
        <f t="shared" si="80"/>
        <v>PAID OFF</v>
      </c>
      <c r="AR73" s="168" t="str">
        <f t="shared" si="80"/>
        <v>PAID OFF</v>
      </c>
      <c r="AS73" s="168" t="str">
        <f t="shared" si="80"/>
        <v>PAID OFF</v>
      </c>
      <c r="AT73" s="168" t="str">
        <f t="shared" si="80"/>
        <v>PAID OFF</v>
      </c>
      <c r="AU73" s="168" t="str">
        <f t="shared" si="80"/>
        <v>PAID OFF</v>
      </c>
      <c r="AV73" s="168" t="str">
        <f t="shared" si="80"/>
        <v>PAID OFF</v>
      </c>
      <c r="AW73" s="168" t="str">
        <f t="shared" si="80"/>
        <v>PAID OFF</v>
      </c>
      <c r="AX73" s="168" t="str">
        <f t="shared" si="80"/>
        <v>PAID OFF</v>
      </c>
      <c r="AY73" s="168" t="str">
        <f t="shared" si="80"/>
        <v>PAID OFF</v>
      </c>
      <c r="AZ73" s="168" t="str">
        <f t="shared" si="80"/>
        <v>PAID OFF</v>
      </c>
      <c r="BA73" s="168" t="str">
        <f t="shared" si="80"/>
        <v>PAID OFF</v>
      </c>
      <c r="BB73" s="168" t="str">
        <f t="shared" si="80"/>
        <v>PAID OFF</v>
      </c>
      <c r="BC73" s="168" t="str">
        <f t="shared" si="80"/>
        <v>PAID OFF</v>
      </c>
      <c r="BD73" s="168" t="str">
        <f t="shared" si="80"/>
        <v>PAID OFF</v>
      </c>
      <c r="BE73" s="168" t="str">
        <f t="shared" si="80"/>
        <v>PAID OFF</v>
      </c>
      <c r="BF73" s="168" t="str">
        <f t="shared" si="80"/>
        <v>PAID OFF</v>
      </c>
      <c r="BG73" s="168" t="str">
        <f t="shared" si="80"/>
        <v>PAID OFF</v>
      </c>
      <c r="BH73" s="168" t="str">
        <f t="shared" si="80"/>
        <v>PAID OFF</v>
      </c>
      <c r="BI73" s="168" t="str">
        <f t="shared" si="80"/>
        <v>PAID OFF</v>
      </c>
      <c r="BJ73" s="168" t="str">
        <f t="shared" si="80"/>
        <v>PAID OFF</v>
      </c>
      <c r="BK73" s="168" t="str">
        <f t="shared" si="80"/>
        <v>PAID OFF</v>
      </c>
      <c r="BL73" s="168" t="str">
        <f t="shared" si="80"/>
        <v>PAID OFF</v>
      </c>
      <c r="BM73" s="168" t="str">
        <f t="shared" si="80"/>
        <v>PAID OFF</v>
      </c>
      <c r="BN73" s="168" t="str">
        <f t="shared" si="80"/>
        <v>PAID OFF</v>
      </c>
      <c r="BO73" s="168" t="str">
        <f t="shared" si="80"/>
        <v>PAID OFF</v>
      </c>
      <c r="BP73" s="168" t="str">
        <f t="shared" ref="BP73:CU73" si="81">IF(BP72=0,"PAID OFF","")</f>
        <v>PAID OFF</v>
      </c>
      <c r="BQ73" s="168" t="str">
        <f t="shared" si="81"/>
        <v>PAID OFF</v>
      </c>
      <c r="BR73" s="168" t="str">
        <f t="shared" si="81"/>
        <v>PAID OFF</v>
      </c>
      <c r="BS73" s="168" t="str">
        <f t="shared" si="81"/>
        <v>PAID OFF</v>
      </c>
      <c r="BT73" s="168" t="str">
        <f t="shared" si="81"/>
        <v>PAID OFF</v>
      </c>
      <c r="BU73" s="168" t="str">
        <f t="shared" si="81"/>
        <v>PAID OFF</v>
      </c>
      <c r="BV73" s="168" t="str">
        <f t="shared" si="81"/>
        <v>PAID OFF</v>
      </c>
      <c r="BW73" s="168" t="str">
        <f t="shared" si="81"/>
        <v>PAID OFF</v>
      </c>
      <c r="BX73" s="168" t="str">
        <f t="shared" si="81"/>
        <v>PAID OFF</v>
      </c>
      <c r="BY73" s="168" t="str">
        <f t="shared" si="81"/>
        <v>PAID OFF</v>
      </c>
      <c r="BZ73" s="168" t="str">
        <f t="shared" si="81"/>
        <v>PAID OFF</v>
      </c>
      <c r="CA73" s="168" t="str">
        <f t="shared" si="81"/>
        <v>PAID OFF</v>
      </c>
      <c r="CB73" s="168" t="str">
        <f t="shared" si="81"/>
        <v>PAID OFF</v>
      </c>
      <c r="CC73" s="168" t="str">
        <f t="shared" si="81"/>
        <v>PAID OFF</v>
      </c>
      <c r="CD73" s="168" t="str">
        <f t="shared" si="81"/>
        <v>PAID OFF</v>
      </c>
      <c r="CE73" s="168" t="str">
        <f t="shared" si="81"/>
        <v>PAID OFF</v>
      </c>
      <c r="CF73" s="168" t="str">
        <f t="shared" si="81"/>
        <v>PAID OFF</v>
      </c>
      <c r="CG73" s="168" t="str">
        <f t="shared" si="81"/>
        <v>PAID OFF</v>
      </c>
      <c r="CH73" s="168" t="str">
        <f t="shared" si="81"/>
        <v>PAID OFF</v>
      </c>
      <c r="CI73" s="168" t="str">
        <f t="shared" si="81"/>
        <v>PAID OFF</v>
      </c>
      <c r="CJ73" s="168" t="str">
        <f t="shared" si="81"/>
        <v>PAID OFF</v>
      </c>
      <c r="CK73" s="168" t="str">
        <f t="shared" si="81"/>
        <v>PAID OFF</v>
      </c>
      <c r="CL73" s="168" t="str">
        <f t="shared" si="81"/>
        <v>PAID OFF</v>
      </c>
      <c r="CM73" s="168" t="str">
        <f t="shared" si="81"/>
        <v>PAID OFF</v>
      </c>
      <c r="CN73" s="168" t="str">
        <f t="shared" si="81"/>
        <v>PAID OFF</v>
      </c>
      <c r="CO73" s="168" t="str">
        <f t="shared" si="81"/>
        <v>PAID OFF</v>
      </c>
      <c r="CP73" s="168" t="str">
        <f t="shared" si="81"/>
        <v>PAID OFF</v>
      </c>
      <c r="CQ73" s="168" t="str">
        <f t="shared" si="81"/>
        <v>PAID OFF</v>
      </c>
      <c r="CR73" s="168" t="str">
        <f t="shared" si="81"/>
        <v>PAID OFF</v>
      </c>
      <c r="CS73" s="168" t="str">
        <f t="shared" si="81"/>
        <v>PAID OFF</v>
      </c>
      <c r="CT73" s="168" t="str">
        <f t="shared" si="81"/>
        <v>PAID OFF</v>
      </c>
      <c r="CU73" s="168" t="str">
        <f t="shared" si="81"/>
        <v>PAID OFF</v>
      </c>
      <c r="CV73" s="31"/>
    </row>
    <row r="74" spans="1:100" x14ac:dyDescent="0.35">
      <c r="A74" s="46"/>
      <c r="B74" s="169" t="s">
        <v>38</v>
      </c>
      <c r="C74" s="169">
        <f>IF(C73="PAID OFF",1,1)</f>
        <v>1</v>
      </c>
      <c r="D74" s="169">
        <f>IF(D73="PAID OFF","",C74+1)</f>
        <v>2</v>
      </c>
      <c r="E74" s="169">
        <f>IF(E73="PAID OFF","",D74+1)</f>
        <v>3</v>
      </c>
      <c r="F74" s="169">
        <f t="shared" ref="F74:BQ74" si="82">IF(F73="PAID OFF","",E74+1)</f>
        <v>4</v>
      </c>
      <c r="G74" s="169">
        <f t="shared" si="82"/>
        <v>5</v>
      </c>
      <c r="H74" s="169">
        <f t="shared" si="82"/>
        <v>6</v>
      </c>
      <c r="I74" s="169">
        <f t="shared" si="82"/>
        <v>7</v>
      </c>
      <c r="J74" s="169">
        <f t="shared" si="82"/>
        <v>8</v>
      </c>
      <c r="K74" s="169">
        <f t="shared" si="82"/>
        <v>9</v>
      </c>
      <c r="L74" s="169">
        <f t="shared" si="82"/>
        <v>10</v>
      </c>
      <c r="M74" s="169">
        <f t="shared" si="82"/>
        <v>11</v>
      </c>
      <c r="N74" s="169">
        <f t="shared" si="82"/>
        <v>12</v>
      </c>
      <c r="O74" s="169">
        <f t="shared" si="82"/>
        <v>13</v>
      </c>
      <c r="P74" s="169">
        <f t="shared" si="82"/>
        <v>14</v>
      </c>
      <c r="Q74" s="169">
        <f t="shared" si="82"/>
        <v>15</v>
      </c>
      <c r="R74" s="169">
        <f t="shared" si="82"/>
        <v>16</v>
      </c>
      <c r="S74" s="169">
        <f t="shared" si="82"/>
        <v>17</v>
      </c>
      <c r="T74" s="169">
        <f t="shared" si="82"/>
        <v>18</v>
      </c>
      <c r="U74" s="169" t="str">
        <f t="shared" si="82"/>
        <v/>
      </c>
      <c r="V74" s="169" t="str">
        <f t="shared" si="82"/>
        <v/>
      </c>
      <c r="W74" s="169" t="str">
        <f t="shared" si="82"/>
        <v/>
      </c>
      <c r="X74" s="169" t="str">
        <f t="shared" si="82"/>
        <v/>
      </c>
      <c r="Y74" s="169" t="str">
        <f t="shared" si="82"/>
        <v/>
      </c>
      <c r="Z74" s="169" t="str">
        <f t="shared" si="82"/>
        <v/>
      </c>
      <c r="AA74" s="169" t="str">
        <f t="shared" si="82"/>
        <v/>
      </c>
      <c r="AB74" s="169" t="str">
        <f t="shared" si="82"/>
        <v/>
      </c>
      <c r="AC74" s="169" t="str">
        <f t="shared" si="82"/>
        <v/>
      </c>
      <c r="AD74" s="169" t="str">
        <f t="shared" si="82"/>
        <v/>
      </c>
      <c r="AE74" s="169" t="str">
        <f t="shared" si="82"/>
        <v/>
      </c>
      <c r="AF74" s="169" t="str">
        <f t="shared" si="82"/>
        <v/>
      </c>
      <c r="AG74" s="169" t="str">
        <f t="shared" si="82"/>
        <v/>
      </c>
      <c r="AH74" s="169" t="str">
        <f t="shared" si="82"/>
        <v/>
      </c>
      <c r="AI74" s="169" t="str">
        <f t="shared" si="82"/>
        <v/>
      </c>
      <c r="AJ74" s="169" t="str">
        <f t="shared" si="82"/>
        <v/>
      </c>
      <c r="AK74" s="169" t="str">
        <f t="shared" si="82"/>
        <v/>
      </c>
      <c r="AL74" s="169" t="str">
        <f t="shared" si="82"/>
        <v/>
      </c>
      <c r="AM74" s="169" t="str">
        <f t="shared" si="82"/>
        <v/>
      </c>
      <c r="AN74" s="169" t="str">
        <f t="shared" si="82"/>
        <v/>
      </c>
      <c r="AO74" s="169" t="str">
        <f t="shared" si="82"/>
        <v/>
      </c>
      <c r="AP74" s="169" t="str">
        <f t="shared" si="82"/>
        <v/>
      </c>
      <c r="AQ74" s="169" t="str">
        <f t="shared" si="82"/>
        <v/>
      </c>
      <c r="AR74" s="169" t="str">
        <f t="shared" si="82"/>
        <v/>
      </c>
      <c r="AS74" s="169" t="str">
        <f t="shared" si="82"/>
        <v/>
      </c>
      <c r="AT74" s="169" t="str">
        <f t="shared" si="82"/>
        <v/>
      </c>
      <c r="AU74" s="169" t="str">
        <f t="shared" si="82"/>
        <v/>
      </c>
      <c r="AV74" s="169" t="str">
        <f t="shared" si="82"/>
        <v/>
      </c>
      <c r="AW74" s="169" t="str">
        <f t="shared" si="82"/>
        <v/>
      </c>
      <c r="AX74" s="169" t="str">
        <f t="shared" si="82"/>
        <v/>
      </c>
      <c r="AY74" s="169" t="str">
        <f t="shared" si="82"/>
        <v/>
      </c>
      <c r="AZ74" s="169" t="str">
        <f t="shared" si="82"/>
        <v/>
      </c>
      <c r="BA74" s="169" t="str">
        <f t="shared" si="82"/>
        <v/>
      </c>
      <c r="BB74" s="169" t="str">
        <f t="shared" si="82"/>
        <v/>
      </c>
      <c r="BC74" s="169" t="str">
        <f t="shared" si="82"/>
        <v/>
      </c>
      <c r="BD74" s="169" t="str">
        <f t="shared" si="82"/>
        <v/>
      </c>
      <c r="BE74" s="169" t="str">
        <f t="shared" si="82"/>
        <v/>
      </c>
      <c r="BF74" s="169" t="str">
        <f t="shared" si="82"/>
        <v/>
      </c>
      <c r="BG74" s="169" t="str">
        <f t="shared" si="82"/>
        <v/>
      </c>
      <c r="BH74" s="169" t="str">
        <f t="shared" si="82"/>
        <v/>
      </c>
      <c r="BI74" s="169" t="str">
        <f t="shared" si="82"/>
        <v/>
      </c>
      <c r="BJ74" s="169" t="str">
        <f t="shared" si="82"/>
        <v/>
      </c>
      <c r="BK74" s="169" t="str">
        <f t="shared" si="82"/>
        <v/>
      </c>
      <c r="BL74" s="169" t="str">
        <f t="shared" si="82"/>
        <v/>
      </c>
      <c r="BM74" s="169" t="str">
        <f t="shared" si="82"/>
        <v/>
      </c>
      <c r="BN74" s="169" t="str">
        <f t="shared" si="82"/>
        <v/>
      </c>
      <c r="BO74" s="169" t="str">
        <f t="shared" si="82"/>
        <v/>
      </c>
      <c r="BP74" s="169" t="str">
        <f t="shared" si="82"/>
        <v/>
      </c>
      <c r="BQ74" s="169" t="str">
        <f t="shared" si="82"/>
        <v/>
      </c>
      <c r="BR74" s="169" t="str">
        <f t="shared" ref="BR74:CU74" si="83">IF(BR73="PAID OFF","",BQ74+1)</f>
        <v/>
      </c>
      <c r="BS74" s="169" t="str">
        <f t="shared" si="83"/>
        <v/>
      </c>
      <c r="BT74" s="169" t="str">
        <f t="shared" si="83"/>
        <v/>
      </c>
      <c r="BU74" s="169" t="str">
        <f t="shared" si="83"/>
        <v/>
      </c>
      <c r="BV74" s="169" t="str">
        <f t="shared" si="83"/>
        <v/>
      </c>
      <c r="BW74" s="169" t="str">
        <f t="shared" si="83"/>
        <v/>
      </c>
      <c r="BX74" s="169" t="str">
        <f t="shared" si="83"/>
        <v/>
      </c>
      <c r="BY74" s="169" t="str">
        <f t="shared" si="83"/>
        <v/>
      </c>
      <c r="BZ74" s="169" t="str">
        <f t="shared" si="83"/>
        <v/>
      </c>
      <c r="CA74" s="169" t="str">
        <f t="shared" si="83"/>
        <v/>
      </c>
      <c r="CB74" s="169" t="str">
        <f t="shared" si="83"/>
        <v/>
      </c>
      <c r="CC74" s="169" t="str">
        <f t="shared" si="83"/>
        <v/>
      </c>
      <c r="CD74" s="169" t="str">
        <f t="shared" si="83"/>
        <v/>
      </c>
      <c r="CE74" s="169" t="str">
        <f t="shared" si="83"/>
        <v/>
      </c>
      <c r="CF74" s="169" t="str">
        <f t="shared" si="83"/>
        <v/>
      </c>
      <c r="CG74" s="169" t="str">
        <f t="shared" si="83"/>
        <v/>
      </c>
      <c r="CH74" s="169" t="str">
        <f t="shared" si="83"/>
        <v/>
      </c>
      <c r="CI74" s="169" t="str">
        <f t="shared" si="83"/>
        <v/>
      </c>
      <c r="CJ74" s="169" t="str">
        <f t="shared" si="83"/>
        <v/>
      </c>
      <c r="CK74" s="169" t="str">
        <f t="shared" si="83"/>
        <v/>
      </c>
      <c r="CL74" s="169" t="str">
        <f t="shared" si="83"/>
        <v/>
      </c>
      <c r="CM74" s="169" t="str">
        <f t="shared" si="83"/>
        <v/>
      </c>
      <c r="CN74" s="169" t="str">
        <f t="shared" si="83"/>
        <v/>
      </c>
      <c r="CO74" s="169" t="str">
        <f t="shared" si="83"/>
        <v/>
      </c>
      <c r="CP74" s="169" t="str">
        <f t="shared" si="83"/>
        <v/>
      </c>
      <c r="CQ74" s="169" t="str">
        <f t="shared" si="83"/>
        <v/>
      </c>
      <c r="CR74" s="169" t="str">
        <f t="shared" si="83"/>
        <v/>
      </c>
      <c r="CS74" s="169" t="str">
        <f t="shared" si="83"/>
        <v/>
      </c>
      <c r="CT74" s="169" t="str">
        <f t="shared" si="83"/>
        <v/>
      </c>
      <c r="CU74" s="169" t="str">
        <f t="shared" si="83"/>
        <v/>
      </c>
      <c r="CV74" s="31"/>
    </row>
    <row r="75" spans="1:100" x14ac:dyDescent="0.3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</row>
    <row r="76" spans="1:100" x14ac:dyDescent="0.3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</row>
    <row r="77" spans="1:100" x14ac:dyDescent="0.3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</row>
    <row r="78" spans="1:100" x14ac:dyDescent="0.3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</row>
    <row r="79" spans="1:100" x14ac:dyDescent="0.3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</row>
    <row r="80" spans="1:100" x14ac:dyDescent="0.3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</row>
    <row r="81" spans="1:100" x14ac:dyDescent="0.3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</row>
    <row r="82" spans="1:100" x14ac:dyDescent="0.3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</row>
    <row r="83" spans="1:100" x14ac:dyDescent="0.3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</row>
    <row r="84" spans="1:100" x14ac:dyDescent="0.3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</row>
    <row r="85" spans="1:100" x14ac:dyDescent="0.3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</row>
    <row r="86" spans="1:100" x14ac:dyDescent="0.3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</row>
    <row r="87" spans="1:100" x14ac:dyDescent="0.3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</row>
    <row r="88" spans="1:100" x14ac:dyDescent="0.3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</row>
    <row r="89" spans="1:100" x14ac:dyDescent="0.3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</row>
    <row r="90" spans="1:100" x14ac:dyDescent="0.3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</row>
    <row r="91" spans="1:100" x14ac:dyDescent="0.3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</row>
    <row r="92" spans="1:100" x14ac:dyDescent="0.3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</row>
    <row r="93" spans="1:100" x14ac:dyDescent="0.3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</row>
    <row r="94" spans="1:100" x14ac:dyDescent="0.3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</row>
    <row r="95" spans="1:100" x14ac:dyDescent="0.3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</row>
    <row r="96" spans="1:100" x14ac:dyDescent="0.3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</row>
    <row r="97" spans="1:100" x14ac:dyDescent="0.3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</row>
    <row r="98" spans="1:100" x14ac:dyDescent="0.3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</row>
    <row r="99" spans="1:100" x14ac:dyDescent="0.3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</row>
    <row r="100" spans="1:100" x14ac:dyDescent="0.3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</row>
    <row r="101" spans="1:100" x14ac:dyDescent="0.3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</row>
    <row r="102" spans="1:100" x14ac:dyDescent="0.3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</row>
    <row r="103" spans="1:100" x14ac:dyDescent="0.3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</row>
    <row r="104" spans="1:100" x14ac:dyDescent="0.3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</row>
    <row r="105" spans="1:100" x14ac:dyDescent="0.3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</row>
    <row r="106" spans="1:100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</row>
    <row r="107" spans="1:100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</row>
    <row r="108" spans="1:100" x14ac:dyDescent="0.3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</row>
    <row r="109" spans="1:100" x14ac:dyDescent="0.3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</row>
    <row r="110" spans="1:100" x14ac:dyDescent="0.3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</row>
    <row r="111" spans="1:100" x14ac:dyDescent="0.3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</row>
    <row r="112" spans="1:100" x14ac:dyDescent="0.3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</row>
    <row r="113" spans="1:100" x14ac:dyDescent="0.3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</row>
    <row r="114" spans="1:100" x14ac:dyDescent="0.3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</row>
    <row r="115" spans="1:100" x14ac:dyDescent="0.3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</row>
    <row r="116" spans="1:100" x14ac:dyDescent="0.3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</row>
    <row r="117" spans="1:100" x14ac:dyDescent="0.3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</row>
    <row r="118" spans="1:100" x14ac:dyDescent="0.3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</row>
    <row r="119" spans="1:100" x14ac:dyDescent="0.3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</row>
    <row r="120" spans="1:100" x14ac:dyDescent="0.3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</row>
    <row r="121" spans="1:100" x14ac:dyDescent="0.3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</row>
    <row r="122" spans="1:100" x14ac:dyDescent="0.3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</row>
    <row r="123" spans="1:100" x14ac:dyDescent="0.3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</row>
    <row r="124" spans="1:100" x14ac:dyDescent="0.3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</row>
    <row r="125" spans="1:100" x14ac:dyDescent="0.3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</row>
    <row r="126" spans="1:100" x14ac:dyDescent="0.3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</row>
    <row r="127" spans="1:100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</row>
    <row r="128" spans="1:100" x14ac:dyDescent="0.3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</row>
    <row r="129" spans="1:100" x14ac:dyDescent="0.3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</row>
    <row r="130" spans="1:100" x14ac:dyDescent="0.3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</row>
    <row r="131" spans="1:100" x14ac:dyDescent="0.3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</row>
    <row r="132" spans="1:100" x14ac:dyDescent="0.3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</row>
    <row r="133" spans="1:100" x14ac:dyDescent="0.3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</row>
    <row r="134" spans="1:100" x14ac:dyDescent="0.3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</row>
    <row r="135" spans="1:100" x14ac:dyDescent="0.3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</row>
    <row r="136" spans="1:100" x14ac:dyDescent="0.3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</row>
    <row r="137" spans="1:100" x14ac:dyDescent="0.3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</row>
    <row r="138" spans="1:100" x14ac:dyDescent="0.3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</row>
    <row r="139" spans="1:100" x14ac:dyDescent="0.3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</row>
    <row r="140" spans="1:100" x14ac:dyDescent="0.3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</row>
    <row r="141" spans="1:100" x14ac:dyDescent="0.3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</row>
    <row r="142" spans="1:100" x14ac:dyDescent="0.3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</row>
    <row r="143" spans="1:100" x14ac:dyDescent="0.3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</row>
    <row r="144" spans="1:100" x14ac:dyDescent="0.3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</row>
    <row r="145" spans="1:100" x14ac:dyDescent="0.3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</row>
    <row r="146" spans="1:100" x14ac:dyDescent="0.3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</row>
    <row r="147" spans="1:100" x14ac:dyDescent="0.3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</row>
    <row r="148" spans="1:100" x14ac:dyDescent="0.3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</row>
    <row r="149" spans="1:100" x14ac:dyDescent="0.3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</row>
    <row r="150" spans="1:100" x14ac:dyDescent="0.3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</row>
    <row r="151" spans="1:100" x14ac:dyDescent="0.3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</row>
    <row r="152" spans="1:100" x14ac:dyDescent="0.3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</row>
    <row r="153" spans="1:100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</row>
    <row r="154" spans="1:100" x14ac:dyDescent="0.3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</row>
    <row r="155" spans="1:100" x14ac:dyDescent="0.3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</row>
    <row r="156" spans="1:100" x14ac:dyDescent="0.3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</row>
    <row r="157" spans="1:100" x14ac:dyDescent="0.3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</row>
    <row r="158" spans="1:100" x14ac:dyDescent="0.3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</row>
    <row r="159" spans="1:100" x14ac:dyDescent="0.3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</row>
    <row r="160" spans="1:100" x14ac:dyDescent="0.3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</row>
    <row r="161" spans="1:100" x14ac:dyDescent="0.3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</row>
    <row r="162" spans="1:100" x14ac:dyDescent="0.3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</row>
    <row r="163" spans="1:100" x14ac:dyDescent="0.3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</row>
    <row r="164" spans="1:100" x14ac:dyDescent="0.3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</row>
    <row r="165" spans="1:100" x14ac:dyDescent="0.3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</row>
    <row r="166" spans="1:100" x14ac:dyDescent="0.3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</row>
    <row r="167" spans="1:100" x14ac:dyDescent="0.3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</row>
    <row r="168" spans="1:100" x14ac:dyDescent="0.3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</row>
    <row r="169" spans="1:100" x14ac:dyDescent="0.3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</row>
    <row r="170" spans="1:100" x14ac:dyDescent="0.3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</row>
    <row r="171" spans="1:100" x14ac:dyDescent="0.3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</row>
    <row r="172" spans="1:100" x14ac:dyDescent="0.3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</row>
    <row r="173" spans="1:100" x14ac:dyDescent="0.3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</row>
    <row r="174" spans="1:100" x14ac:dyDescent="0.3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</row>
    <row r="175" spans="1:100" x14ac:dyDescent="0.3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</row>
    <row r="176" spans="1:100" x14ac:dyDescent="0.3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</row>
    <row r="177" spans="1:100" x14ac:dyDescent="0.3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</row>
    <row r="178" spans="1:100" x14ac:dyDescent="0.3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</row>
    <row r="179" spans="1:100" x14ac:dyDescent="0.3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</row>
    <row r="180" spans="1:100" x14ac:dyDescent="0.3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</row>
    <row r="181" spans="1:100" x14ac:dyDescent="0.3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</row>
    <row r="182" spans="1:100" x14ac:dyDescent="0.3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</row>
    <row r="183" spans="1:100" x14ac:dyDescent="0.3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</row>
    <row r="184" spans="1:100" x14ac:dyDescent="0.3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</row>
    <row r="185" spans="1:100" x14ac:dyDescent="0.3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</row>
    <row r="186" spans="1:100" x14ac:dyDescent="0.3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</row>
    <row r="187" spans="1:100" x14ac:dyDescent="0.3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</row>
    <row r="188" spans="1:100" x14ac:dyDescent="0.35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</row>
    <row r="189" spans="1:100" x14ac:dyDescent="0.35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</row>
    <row r="190" spans="1:100" x14ac:dyDescent="0.35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</row>
    <row r="191" spans="1:100" x14ac:dyDescent="0.35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</row>
    <row r="192" spans="1:100" x14ac:dyDescent="0.3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</row>
    <row r="193" spans="1:100" x14ac:dyDescent="0.3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</row>
    <row r="194" spans="1:100" x14ac:dyDescent="0.3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</row>
    <row r="195" spans="1:100" x14ac:dyDescent="0.3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</row>
    <row r="196" spans="1:100" x14ac:dyDescent="0.3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</row>
    <row r="197" spans="1:100" x14ac:dyDescent="0.3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</row>
    <row r="198" spans="1:100" x14ac:dyDescent="0.3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</row>
    <row r="199" spans="1:100" x14ac:dyDescent="0.3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</row>
    <row r="200" spans="1:100" x14ac:dyDescent="0.3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</row>
    <row r="201" spans="1:100" x14ac:dyDescent="0.3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</row>
    <row r="202" spans="1:100" x14ac:dyDescent="0.3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</row>
    <row r="203" spans="1:100" x14ac:dyDescent="0.3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</row>
    <row r="204" spans="1:100" x14ac:dyDescent="0.3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</row>
    <row r="205" spans="1:100" x14ac:dyDescent="0.35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</row>
    <row r="206" spans="1:100" x14ac:dyDescent="0.35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</row>
    <row r="207" spans="1:100" x14ac:dyDescent="0.35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</row>
    <row r="208" spans="1:100" x14ac:dyDescent="0.35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</row>
    <row r="209" spans="1:100" x14ac:dyDescent="0.35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</row>
  </sheetData>
  <sheetProtection algorithmName="SHA-512" hashValue="EbZLIQl+u/YsIARIWNVr3YJgDn8Ms7IVsP3wNR9CiCWiys0H40At4D2lYs7iWjICWUHPu43PkpxPBohMqT+lGg==" saltValue="eGx01gIFJazI3xHpefsQbA==" spinCount="100000" sheet="1" objects="1" scenarios="1"/>
  <conditionalFormatting sqref="C13:CU13">
    <cfRule type="containsText" dxfId="23" priority="7" operator="containsText" text="PAID OFF">
      <formula>NOT(ISERROR(SEARCH("PAID OFF",C13)))</formula>
    </cfRule>
    <cfRule type="cellIs" dxfId="22" priority="8" operator="equal">
      <formula>"""PAID OFF"""</formula>
    </cfRule>
  </conditionalFormatting>
  <conditionalFormatting sqref="C23:CU23">
    <cfRule type="containsText" dxfId="21" priority="6" operator="containsText" text="PAID OFF">
      <formula>NOT(ISERROR(SEARCH("PAID OFF",C23)))</formula>
    </cfRule>
  </conditionalFormatting>
  <conditionalFormatting sqref="C33:CU33">
    <cfRule type="containsText" dxfId="20" priority="5" operator="containsText" text="PAID OFF">
      <formula>NOT(ISERROR(SEARCH("PAID OFF",C33)))</formula>
    </cfRule>
  </conditionalFormatting>
  <conditionalFormatting sqref="C43:CU43">
    <cfRule type="containsText" dxfId="19" priority="4" operator="containsText" text="PAID OFF">
      <formula>NOT(ISERROR(SEARCH("PAID OFF",C43)))</formula>
    </cfRule>
  </conditionalFormatting>
  <conditionalFormatting sqref="C53:CU53">
    <cfRule type="containsText" dxfId="18" priority="1" operator="containsText" text="PAID OFF">
      <formula>NOT(ISERROR(SEARCH("PAID OFF",C53)))</formula>
    </cfRule>
  </conditionalFormatting>
  <conditionalFormatting sqref="C63:CU63">
    <cfRule type="containsText" dxfId="17" priority="2" operator="containsText" text="PAID OFF">
      <formula>NOT(ISERROR(SEARCH("PAID OFF",C63)))</formula>
    </cfRule>
  </conditionalFormatting>
  <conditionalFormatting sqref="C73:CU73">
    <cfRule type="containsText" dxfId="16" priority="3" operator="containsText" text="PAID OFF">
      <formula>NOT(ISERROR(SEARCH("PAID OFF",C73)))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3A7C4-9636-44AD-AFF5-32A360A4E6FD}">
  <dimension ref="A1:CU187"/>
  <sheetViews>
    <sheetView workbookViewId="0">
      <pane ySplit="1" topLeftCell="A2" activePane="bottomLeft" state="frozen"/>
      <selection pane="bottomLeft" activeCell="D10" sqref="D10"/>
    </sheetView>
  </sheetViews>
  <sheetFormatPr defaultColWidth="8.81640625" defaultRowHeight="14.5" x14ac:dyDescent="0.35"/>
  <cols>
    <col min="1" max="1" width="9.453125" customWidth="1"/>
    <col min="2" max="2" width="27.36328125" bestFit="1" customWidth="1"/>
  </cols>
  <sheetData>
    <row r="1" spans="1:99" x14ac:dyDescent="0.35">
      <c r="B1" s="148" t="s">
        <v>28</v>
      </c>
      <c r="C1" s="82" t="str">
        <f>'With extra repayments workings'!C1</f>
        <v>Oct 2018</v>
      </c>
      <c r="D1" s="82" t="str">
        <f>'With extra repayments workings'!D1</f>
        <v>Nov 2018</v>
      </c>
      <c r="E1" s="82" t="str">
        <f>'With extra repayments workings'!E1</f>
        <v>Dec 2018</v>
      </c>
      <c r="F1" s="82" t="str">
        <f>'With extra repayments workings'!F1</f>
        <v>Jan 2019</v>
      </c>
      <c r="G1" s="82" t="str">
        <f>'With extra repayments workings'!G1</f>
        <v>Feb 2019</v>
      </c>
      <c r="H1" s="82" t="str">
        <f>'With extra repayments workings'!H1</f>
        <v>Mar 2019</v>
      </c>
      <c r="I1" s="82" t="str">
        <f>'With extra repayments workings'!I1</f>
        <v>Apr 2019</v>
      </c>
      <c r="J1" s="82" t="str">
        <f>'With extra repayments workings'!J1</f>
        <v>May 2019</v>
      </c>
      <c r="K1" s="82" t="str">
        <f>'With extra repayments workings'!K1</f>
        <v>Jun 2019</v>
      </c>
      <c r="L1" s="82" t="str">
        <f>'With extra repayments workings'!L1</f>
        <v>Jul 2019</v>
      </c>
      <c r="M1" s="82" t="str">
        <f>'With extra repayments workings'!M1</f>
        <v>Aug 2019</v>
      </c>
      <c r="N1" s="82" t="str">
        <f>'With extra repayments workings'!N1</f>
        <v>Sep 2019</v>
      </c>
      <c r="O1" s="82" t="str">
        <f>'With extra repayments workings'!O1</f>
        <v>Oct 2019</v>
      </c>
      <c r="P1" s="82" t="str">
        <f>'With extra repayments workings'!P1</f>
        <v>Nov 2019</v>
      </c>
      <c r="Q1" s="82" t="str">
        <f>'With extra repayments workings'!Q1</f>
        <v>Dec 2019</v>
      </c>
      <c r="R1" s="82" t="str">
        <f>'With extra repayments workings'!R1</f>
        <v>Jan 2020</v>
      </c>
      <c r="S1" s="82" t="str">
        <f>'With extra repayments workings'!S1</f>
        <v>Feb 2020</v>
      </c>
      <c r="T1" s="82" t="str">
        <f>'With extra repayments workings'!T1</f>
        <v>Mar 2020</v>
      </c>
      <c r="U1" s="82" t="str">
        <f>'With extra repayments workings'!U1</f>
        <v>Apr 2020</v>
      </c>
      <c r="V1" s="82" t="str">
        <f>'With extra repayments workings'!V1</f>
        <v>May 2020</v>
      </c>
      <c r="W1" s="82" t="str">
        <f>'With extra repayments workings'!W1</f>
        <v>Jun 2020</v>
      </c>
      <c r="X1" s="82" t="str">
        <f>'With extra repayments workings'!X1</f>
        <v>Jul 2020</v>
      </c>
      <c r="Y1" s="82" t="str">
        <f>'With extra repayments workings'!Y1</f>
        <v>Aug 2020</v>
      </c>
      <c r="Z1" s="82" t="str">
        <f>'With extra repayments workings'!Z1</f>
        <v>Sep 2020</v>
      </c>
      <c r="AA1" s="82" t="str">
        <f>'With extra repayments workings'!AA1</f>
        <v>Oct 2020</v>
      </c>
      <c r="AB1" s="82" t="str">
        <f>'With extra repayments workings'!AB1</f>
        <v>Nov 2020</v>
      </c>
      <c r="AC1" s="82" t="str">
        <f>'With extra repayments workings'!AC1</f>
        <v>Dec 2020</v>
      </c>
      <c r="AD1" s="82" t="str">
        <f>'With extra repayments workings'!AD1</f>
        <v>Jan 2021</v>
      </c>
      <c r="AE1" s="82" t="str">
        <f>'With extra repayments workings'!AE1</f>
        <v>Feb 2021</v>
      </c>
      <c r="AF1" s="82" t="str">
        <f>'With extra repayments workings'!AF1</f>
        <v>Mar 2021</v>
      </c>
      <c r="AG1" s="82" t="str">
        <f>'With extra repayments workings'!AG1</f>
        <v>Apr 2021</v>
      </c>
      <c r="AH1" s="82" t="str">
        <f>'With extra repayments workings'!AH1</f>
        <v>May 2021</v>
      </c>
      <c r="AI1" s="82" t="str">
        <f>'With extra repayments workings'!AI1</f>
        <v>Jun 2021</v>
      </c>
      <c r="AJ1" s="82" t="str">
        <f>'With extra repayments workings'!AJ1</f>
        <v>Jul 2021</v>
      </c>
      <c r="AK1" s="82" t="str">
        <f>'With extra repayments workings'!AK1</f>
        <v>Aug 2021</v>
      </c>
      <c r="AL1" s="82" t="str">
        <f>'With extra repayments workings'!AL1</f>
        <v>Sep 2021</v>
      </c>
      <c r="AM1" s="82" t="str">
        <f>'With extra repayments workings'!AM1</f>
        <v>Oct 2021</v>
      </c>
      <c r="AN1" s="82" t="str">
        <f>'With extra repayments workings'!AN1</f>
        <v>Nov 2021</v>
      </c>
      <c r="AO1" s="82" t="str">
        <f>'With extra repayments workings'!AO1</f>
        <v>Dec 2021</v>
      </c>
      <c r="AP1" s="82" t="str">
        <f>'With extra repayments workings'!AP1</f>
        <v>Jan 2022</v>
      </c>
      <c r="AQ1" s="82" t="str">
        <f>'With extra repayments workings'!AQ1</f>
        <v>Feb 2022</v>
      </c>
      <c r="AR1" s="82" t="str">
        <f>'With extra repayments workings'!AR1</f>
        <v>Mar 2022</v>
      </c>
      <c r="AS1" s="82" t="str">
        <f>'With extra repayments workings'!AS1</f>
        <v>Apr 2022</v>
      </c>
      <c r="AT1" s="82" t="str">
        <f>'With extra repayments workings'!AT1</f>
        <v>May 2022</v>
      </c>
      <c r="AU1" s="82" t="str">
        <f>'With extra repayments workings'!AU1</f>
        <v>Jun 2022</v>
      </c>
      <c r="AV1" s="82" t="str">
        <f>'With extra repayments workings'!AV1</f>
        <v>Jul 2022</v>
      </c>
      <c r="AW1" s="82" t="str">
        <f>'With extra repayments workings'!AW1</f>
        <v>Aug 2022</v>
      </c>
      <c r="AX1" s="82" t="str">
        <f>'With extra repayments workings'!AX1</f>
        <v>Sep 2022</v>
      </c>
      <c r="AY1" s="82" t="str">
        <f>'With extra repayments workings'!AY1</f>
        <v>Oct 2022</v>
      </c>
      <c r="AZ1" s="82" t="str">
        <f>'With extra repayments workings'!AZ1</f>
        <v>Nov 2022</v>
      </c>
      <c r="BA1" s="82" t="str">
        <f>'With extra repayments workings'!BA1</f>
        <v>Dec 2022</v>
      </c>
      <c r="BB1" s="82" t="str">
        <f>'With extra repayments workings'!BB1</f>
        <v>Jan 2023</v>
      </c>
      <c r="BC1" s="82" t="str">
        <f>'With extra repayments workings'!BC1</f>
        <v>Feb 2023</v>
      </c>
      <c r="BD1" s="82" t="str">
        <f>'With extra repayments workings'!BD1</f>
        <v>Mar 2023</v>
      </c>
      <c r="BE1" s="82" t="str">
        <f>'With extra repayments workings'!BE1</f>
        <v>Apr 2023</v>
      </c>
      <c r="BF1" s="82" t="str">
        <f>'With extra repayments workings'!BF1</f>
        <v>May 2023</v>
      </c>
      <c r="BG1" s="82" t="str">
        <f>'With extra repayments workings'!BG1</f>
        <v>Jun 2023</v>
      </c>
      <c r="BH1" s="82" t="str">
        <f>'With extra repayments workings'!BH1</f>
        <v>Jul 2023</v>
      </c>
      <c r="BI1" s="82" t="str">
        <f>'With extra repayments workings'!BI1</f>
        <v>Aug 2023</v>
      </c>
      <c r="BJ1" s="82" t="str">
        <f>'With extra repayments workings'!BJ1</f>
        <v>Sep 2023</v>
      </c>
      <c r="BK1" s="82" t="str">
        <f>'With extra repayments workings'!BK1</f>
        <v>Oct 2023</v>
      </c>
      <c r="BL1" s="82" t="str">
        <f>'With extra repayments workings'!BL1</f>
        <v>Nov 2023</v>
      </c>
      <c r="BM1" s="82" t="str">
        <f>'With extra repayments workings'!BM1</f>
        <v>Dec 2023</v>
      </c>
      <c r="BN1" s="82" t="str">
        <f>'With extra repayments workings'!BN1</f>
        <v>Jan 2024</v>
      </c>
      <c r="BO1" s="82" t="str">
        <f>'With extra repayments workings'!BO1</f>
        <v>Feb 2024</v>
      </c>
      <c r="BP1" s="82" t="str">
        <f>'With extra repayments workings'!BP1</f>
        <v>Mar 2024</v>
      </c>
      <c r="BQ1" s="82" t="str">
        <f>'With extra repayments workings'!BQ1</f>
        <v>Apr 2024</v>
      </c>
      <c r="BR1" s="82" t="str">
        <f>'With extra repayments workings'!BR1</f>
        <v>May 2024</v>
      </c>
      <c r="BS1" s="82" t="str">
        <f>'With extra repayments workings'!BS1</f>
        <v>Jun 2024</v>
      </c>
      <c r="BT1" s="82" t="str">
        <f>'With extra repayments workings'!BT1</f>
        <v>Jul 2024</v>
      </c>
      <c r="BU1" s="82" t="str">
        <f>'With extra repayments workings'!BU1</f>
        <v>Aug 2024</v>
      </c>
      <c r="BV1" s="82" t="str">
        <f>'With extra repayments workings'!BV1</f>
        <v>Sep 2024</v>
      </c>
      <c r="BW1" s="82" t="str">
        <f>'With extra repayments workings'!BW1</f>
        <v>Oct 2024</v>
      </c>
      <c r="BX1" s="82" t="str">
        <f>'With extra repayments workings'!BX1</f>
        <v>Nov 2024</v>
      </c>
      <c r="BY1" s="82" t="str">
        <f>'With extra repayments workings'!BY1</f>
        <v>Dec 2024</v>
      </c>
      <c r="BZ1" s="82" t="str">
        <f>'With extra repayments workings'!BZ1</f>
        <v>Jan 2025</v>
      </c>
      <c r="CA1" s="82" t="str">
        <f>'With extra repayments workings'!CA1</f>
        <v>Feb 2025</v>
      </c>
      <c r="CB1" s="82" t="str">
        <f>'With extra repayments workings'!CB1</f>
        <v>Mar 2025</v>
      </c>
      <c r="CC1" s="82" t="str">
        <f>'With extra repayments workings'!CC1</f>
        <v>Apr 2025</v>
      </c>
      <c r="CD1" s="82" t="str">
        <f>'With extra repayments workings'!CD1</f>
        <v>May 2025</v>
      </c>
      <c r="CE1" s="82" t="str">
        <f>'With extra repayments workings'!CE1</f>
        <v>Jun 2025</v>
      </c>
      <c r="CF1" s="82" t="str">
        <f>'With extra repayments workings'!CF1</f>
        <v>Jul 2025</v>
      </c>
      <c r="CG1" s="82" t="str">
        <f>'With extra repayments workings'!CG1</f>
        <v>Aug 2025</v>
      </c>
      <c r="CH1" s="82" t="str">
        <f>'With extra repayments workings'!CH1</f>
        <v>Sep 2025</v>
      </c>
      <c r="CI1" s="82" t="str">
        <f>'With extra repayments workings'!CI1</f>
        <v>Oct 2025</v>
      </c>
      <c r="CJ1" s="82" t="str">
        <f>'With extra repayments workings'!CJ1</f>
        <v>Nov 2025</v>
      </c>
      <c r="CK1" s="82" t="str">
        <f>'With extra repayments workings'!CK1</f>
        <v>Dec 2025</v>
      </c>
      <c r="CL1" s="82" t="str">
        <f>'With extra repayments workings'!CL1</f>
        <v>Jan 2026</v>
      </c>
      <c r="CM1" s="82" t="str">
        <f>'With extra repayments workings'!CM1</f>
        <v>Feb 2026</v>
      </c>
      <c r="CN1" s="82" t="str">
        <f>'With extra repayments workings'!CN1</f>
        <v>Mar 2026</v>
      </c>
      <c r="CO1" s="82" t="str">
        <f>'With extra repayments workings'!CO1</f>
        <v>Apr 2026</v>
      </c>
      <c r="CP1" s="82" t="str">
        <f>'With extra repayments workings'!CP1</f>
        <v>May 2026</v>
      </c>
      <c r="CQ1" s="82" t="str">
        <f>'With extra repayments workings'!CQ1</f>
        <v>Jun 2026</v>
      </c>
      <c r="CR1" s="82" t="str">
        <f>'With extra repayments workings'!CR1</f>
        <v>Jul 2026</v>
      </c>
      <c r="CS1" s="82" t="str">
        <f>'With extra repayments workings'!CS1</f>
        <v>Aug 2026</v>
      </c>
      <c r="CT1" s="82" t="str">
        <f>'With extra repayments workings'!CT1</f>
        <v>Sep 2026</v>
      </c>
      <c r="CU1" s="82" t="str">
        <f>'With extra repayments workings'!CU1</f>
        <v>Oct 2026</v>
      </c>
    </row>
    <row r="2" spans="1:99" x14ac:dyDescent="0.35"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</row>
    <row r="3" spans="1:99" x14ac:dyDescent="0.35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</row>
    <row r="4" spans="1:99" x14ac:dyDescent="0.35">
      <c r="A4" s="33" t="s">
        <v>31</v>
      </c>
      <c r="B4" s="149" t="str">
        <f>'In depth results'!J3</f>
        <v>Car</v>
      </c>
      <c r="C4" s="150"/>
      <c r="D4" s="150"/>
      <c r="E4" s="151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</row>
    <row r="5" spans="1:99" x14ac:dyDescent="0.35">
      <c r="A5" s="34"/>
      <c r="B5" s="150" t="s">
        <v>32</v>
      </c>
      <c r="C5" s="150"/>
      <c r="D5" s="152">
        <f>C10</f>
        <v>6419.166666666667</v>
      </c>
      <c r="E5" s="152">
        <f>D10</f>
        <v>6211.9611111111117</v>
      </c>
      <c r="F5" s="152">
        <f t="shared" ref="F5:BQ5" si="0">E10</f>
        <v>6003.3741851851855</v>
      </c>
      <c r="G5" s="152">
        <f t="shared" si="0"/>
        <v>5793.3966797530866</v>
      </c>
      <c r="H5" s="152">
        <f t="shared" si="0"/>
        <v>5582.0193242847736</v>
      </c>
      <c r="I5" s="152">
        <f t="shared" si="0"/>
        <v>5369.2327864466724</v>
      </c>
      <c r="J5" s="152">
        <f t="shared" si="0"/>
        <v>5155.0276716896506</v>
      </c>
      <c r="K5" s="152">
        <f t="shared" si="0"/>
        <v>4939.3945228342482</v>
      </c>
      <c r="L5" s="152">
        <f t="shared" si="0"/>
        <v>4722.3238196531429</v>
      </c>
      <c r="M5" s="152">
        <f t="shared" si="0"/>
        <v>4503.8059784508305</v>
      </c>
      <c r="N5" s="152">
        <f t="shared" si="0"/>
        <v>4283.8313516405024</v>
      </c>
      <c r="O5" s="152">
        <f t="shared" si="0"/>
        <v>4062.3902273181056</v>
      </c>
      <c r="P5" s="152">
        <f t="shared" si="0"/>
        <v>3839.4728288335596</v>
      </c>
      <c r="Q5" s="152">
        <f t="shared" si="0"/>
        <v>3615.0693143591166</v>
      </c>
      <c r="R5" s="152">
        <f t="shared" si="0"/>
        <v>3389.1697764548439</v>
      </c>
      <c r="S5" s="152">
        <f t="shared" si="0"/>
        <v>3161.7642416312096</v>
      </c>
      <c r="T5" s="152">
        <f t="shared" si="0"/>
        <v>2932.8426699087508</v>
      </c>
      <c r="U5" s="152">
        <f t="shared" si="0"/>
        <v>2702.394954374809</v>
      </c>
      <c r="V5" s="152">
        <f t="shared" si="0"/>
        <v>2470.4109207373076</v>
      </c>
      <c r="W5" s="152">
        <f t="shared" si="0"/>
        <v>2236.8803268755564</v>
      </c>
      <c r="X5" s="152">
        <f t="shared" si="0"/>
        <v>2001.7928623880603</v>
      </c>
      <c r="Y5" s="152">
        <f t="shared" si="0"/>
        <v>1765.1381481373139</v>
      </c>
      <c r="Z5" s="152">
        <f t="shared" si="0"/>
        <v>1526.9057357915626</v>
      </c>
      <c r="AA5" s="152">
        <f t="shared" si="0"/>
        <v>1287.0851073635063</v>
      </c>
      <c r="AB5" s="152">
        <f t="shared" si="0"/>
        <v>1045.6656747459297</v>
      </c>
      <c r="AC5" s="152">
        <f t="shared" si="0"/>
        <v>802.63677924423587</v>
      </c>
      <c r="AD5" s="152">
        <f t="shared" si="0"/>
        <v>557.98769110586409</v>
      </c>
      <c r="AE5" s="152">
        <f t="shared" si="0"/>
        <v>311.70760904656981</v>
      </c>
      <c r="AF5" s="152">
        <f t="shared" si="0"/>
        <v>63.785659773546968</v>
      </c>
      <c r="AG5" s="152">
        <f t="shared" si="0"/>
        <v>0</v>
      </c>
      <c r="AH5" s="152">
        <f t="shared" si="0"/>
        <v>0</v>
      </c>
      <c r="AI5" s="152">
        <f t="shared" si="0"/>
        <v>0</v>
      </c>
      <c r="AJ5" s="152">
        <f t="shared" si="0"/>
        <v>0</v>
      </c>
      <c r="AK5" s="152">
        <f t="shared" si="0"/>
        <v>0</v>
      </c>
      <c r="AL5" s="152">
        <f t="shared" si="0"/>
        <v>0</v>
      </c>
      <c r="AM5" s="152">
        <f t="shared" si="0"/>
        <v>0</v>
      </c>
      <c r="AN5" s="152">
        <f t="shared" si="0"/>
        <v>0</v>
      </c>
      <c r="AO5" s="152">
        <f t="shared" si="0"/>
        <v>0</v>
      </c>
      <c r="AP5" s="152">
        <f t="shared" si="0"/>
        <v>0</v>
      </c>
      <c r="AQ5" s="152">
        <f t="shared" si="0"/>
        <v>0</v>
      </c>
      <c r="AR5" s="152">
        <f t="shared" si="0"/>
        <v>0</v>
      </c>
      <c r="AS5" s="152">
        <f t="shared" si="0"/>
        <v>0</v>
      </c>
      <c r="AT5" s="152">
        <f t="shared" si="0"/>
        <v>0</v>
      </c>
      <c r="AU5" s="152">
        <f t="shared" si="0"/>
        <v>0</v>
      </c>
      <c r="AV5" s="152">
        <f t="shared" si="0"/>
        <v>0</v>
      </c>
      <c r="AW5" s="152">
        <f t="shared" si="0"/>
        <v>0</v>
      </c>
      <c r="AX5" s="152">
        <f t="shared" si="0"/>
        <v>0</v>
      </c>
      <c r="AY5" s="152">
        <f t="shared" si="0"/>
        <v>0</v>
      </c>
      <c r="AZ5" s="152">
        <f t="shared" si="0"/>
        <v>0</v>
      </c>
      <c r="BA5" s="152">
        <f t="shared" si="0"/>
        <v>0</v>
      </c>
      <c r="BB5" s="152">
        <f t="shared" si="0"/>
        <v>0</v>
      </c>
      <c r="BC5" s="152">
        <f t="shared" si="0"/>
        <v>0</v>
      </c>
      <c r="BD5" s="152">
        <f t="shared" si="0"/>
        <v>0</v>
      </c>
      <c r="BE5" s="152">
        <f t="shared" si="0"/>
        <v>0</v>
      </c>
      <c r="BF5" s="152">
        <f t="shared" si="0"/>
        <v>0</v>
      </c>
      <c r="BG5" s="152">
        <f t="shared" si="0"/>
        <v>0</v>
      </c>
      <c r="BH5" s="152">
        <f t="shared" si="0"/>
        <v>0</v>
      </c>
      <c r="BI5" s="152">
        <f t="shared" si="0"/>
        <v>0</v>
      </c>
      <c r="BJ5" s="152">
        <f t="shared" si="0"/>
        <v>0</v>
      </c>
      <c r="BK5" s="152">
        <f t="shared" si="0"/>
        <v>0</v>
      </c>
      <c r="BL5" s="152">
        <f t="shared" si="0"/>
        <v>0</v>
      </c>
      <c r="BM5" s="152">
        <f t="shared" si="0"/>
        <v>0</v>
      </c>
      <c r="BN5" s="152">
        <f t="shared" si="0"/>
        <v>0</v>
      </c>
      <c r="BO5" s="152">
        <f t="shared" si="0"/>
        <v>0</v>
      </c>
      <c r="BP5" s="152">
        <f t="shared" si="0"/>
        <v>0</v>
      </c>
      <c r="BQ5" s="152">
        <f t="shared" si="0"/>
        <v>0</v>
      </c>
      <c r="BR5" s="152">
        <f t="shared" ref="BR5:CU5" si="1">BQ10</f>
        <v>0</v>
      </c>
      <c r="BS5" s="152">
        <f t="shared" si="1"/>
        <v>0</v>
      </c>
      <c r="BT5" s="152">
        <f t="shared" si="1"/>
        <v>0</v>
      </c>
      <c r="BU5" s="152">
        <f t="shared" si="1"/>
        <v>0</v>
      </c>
      <c r="BV5" s="152">
        <f t="shared" si="1"/>
        <v>0</v>
      </c>
      <c r="BW5" s="152">
        <f t="shared" si="1"/>
        <v>0</v>
      </c>
      <c r="BX5" s="152">
        <f t="shared" si="1"/>
        <v>0</v>
      </c>
      <c r="BY5" s="152">
        <f t="shared" si="1"/>
        <v>0</v>
      </c>
      <c r="BZ5" s="152">
        <f t="shared" si="1"/>
        <v>0</v>
      </c>
      <c r="CA5" s="152">
        <f t="shared" si="1"/>
        <v>0</v>
      </c>
      <c r="CB5" s="152">
        <f t="shared" si="1"/>
        <v>0</v>
      </c>
      <c r="CC5" s="152">
        <f t="shared" si="1"/>
        <v>0</v>
      </c>
      <c r="CD5" s="152">
        <f t="shared" si="1"/>
        <v>0</v>
      </c>
      <c r="CE5" s="152">
        <f t="shared" si="1"/>
        <v>0</v>
      </c>
      <c r="CF5" s="152">
        <f t="shared" si="1"/>
        <v>0</v>
      </c>
      <c r="CG5" s="152">
        <f t="shared" si="1"/>
        <v>0</v>
      </c>
      <c r="CH5" s="152">
        <f t="shared" si="1"/>
        <v>0</v>
      </c>
      <c r="CI5" s="152">
        <f t="shared" si="1"/>
        <v>0</v>
      </c>
      <c r="CJ5" s="152">
        <f t="shared" si="1"/>
        <v>0</v>
      </c>
      <c r="CK5" s="152">
        <f t="shared" si="1"/>
        <v>0</v>
      </c>
      <c r="CL5" s="152">
        <f t="shared" si="1"/>
        <v>0</v>
      </c>
      <c r="CM5" s="152">
        <f t="shared" si="1"/>
        <v>0</v>
      </c>
      <c r="CN5" s="152">
        <f t="shared" si="1"/>
        <v>0</v>
      </c>
      <c r="CO5" s="152">
        <f t="shared" si="1"/>
        <v>0</v>
      </c>
      <c r="CP5" s="152">
        <f t="shared" si="1"/>
        <v>0</v>
      </c>
      <c r="CQ5" s="152">
        <f t="shared" si="1"/>
        <v>0</v>
      </c>
      <c r="CR5" s="152">
        <f t="shared" si="1"/>
        <v>0</v>
      </c>
      <c r="CS5" s="152">
        <f t="shared" si="1"/>
        <v>0</v>
      </c>
      <c r="CT5" s="152">
        <f t="shared" si="1"/>
        <v>0</v>
      </c>
      <c r="CU5" s="152">
        <f t="shared" si="1"/>
        <v>0</v>
      </c>
    </row>
    <row r="6" spans="1:99" x14ac:dyDescent="0.35">
      <c r="A6" s="34"/>
      <c r="B6" s="150" t="s">
        <v>33</v>
      </c>
      <c r="C6" s="152">
        <f>C7*('In depth results'!L3/12)</f>
        <v>44.166666666666671</v>
      </c>
      <c r="D6" s="152">
        <f>D5*('In depth results'!$C$3/12)</f>
        <v>42.794444444444451</v>
      </c>
      <c r="E6" s="152">
        <f>E5*('In depth results'!$C$3/12)</f>
        <v>41.413074074074082</v>
      </c>
      <c r="F6" s="152">
        <f>F5*('In depth results'!$C$3/12)</f>
        <v>40.022494567901241</v>
      </c>
      <c r="G6" s="152">
        <f>G5*('In depth results'!$C$3/12)</f>
        <v>38.622644531687243</v>
      </c>
      <c r="H6" s="152">
        <f>H5*('In depth results'!$C$3/12)</f>
        <v>37.213462161898491</v>
      </c>
      <c r="I6" s="152">
        <f>I5*('In depth results'!$C$3/12)</f>
        <v>35.79488524297782</v>
      </c>
      <c r="J6" s="152">
        <f>J5*('In depth results'!$C$3/12)</f>
        <v>34.366851144597675</v>
      </c>
      <c r="K6" s="152">
        <f>K5*('In depth results'!$C$3/12)</f>
        <v>32.92929681889499</v>
      </c>
      <c r="L6" s="152">
        <f>L5*('In depth results'!$C$3/12)</f>
        <v>31.482158797687621</v>
      </c>
      <c r="M6" s="152">
        <f>M5*('In depth results'!$C$3/12)</f>
        <v>30.025373189672205</v>
      </c>
      <c r="N6" s="152">
        <f>N5*('In depth results'!$C$3/12)</f>
        <v>28.55887567760335</v>
      </c>
      <c r="O6" s="152">
        <f>O5*('In depth results'!$C$3/12)</f>
        <v>27.082601515454041</v>
      </c>
      <c r="P6" s="152">
        <f>P5*('In depth results'!$C$3/12)</f>
        <v>25.596485525557064</v>
      </c>
      <c r="Q6" s="152">
        <f>Q5*('In depth results'!$C$3/12)</f>
        <v>24.100462095727444</v>
      </c>
      <c r="R6" s="152">
        <f>R5*('In depth results'!$C$3/12)</f>
        <v>22.594465176365627</v>
      </c>
      <c r="S6" s="152">
        <f>S5*('In depth results'!$C$3/12)</f>
        <v>21.078428277541398</v>
      </c>
      <c r="T6" s="152">
        <f>T5*('In depth results'!$C$3/12)</f>
        <v>19.552284466058339</v>
      </c>
      <c r="U6" s="152">
        <f>U5*('In depth results'!$C$3/12)</f>
        <v>18.015966362498727</v>
      </c>
      <c r="V6" s="152">
        <f>V5*('In depth results'!$C$3/12)</f>
        <v>16.469406138248718</v>
      </c>
      <c r="W6" s="152">
        <f>W5*('In depth results'!$C$3/12)</f>
        <v>14.912535512503711</v>
      </c>
      <c r="X6" s="152">
        <f>X5*('In depth results'!$C$3/12)</f>
        <v>13.345285749253735</v>
      </c>
      <c r="Y6" s="152">
        <f>Y5*('In depth results'!$C$3/12)</f>
        <v>11.767587654248761</v>
      </c>
      <c r="Z6" s="152">
        <f>Z5*('In depth results'!$C$3/12)</f>
        <v>10.179371571943751</v>
      </c>
      <c r="AA6" s="152">
        <f>AA5*('In depth results'!$C$3/12)</f>
        <v>8.580567382423375</v>
      </c>
      <c r="AB6" s="152">
        <f>AB5*('In depth results'!$C$3/12)</f>
        <v>6.9711044983061985</v>
      </c>
      <c r="AC6" s="152">
        <f>AC5*('In depth results'!$C$3/12)</f>
        <v>5.3509118616282398</v>
      </c>
      <c r="AD6" s="152">
        <f>AD5*('In depth results'!$C$3/12)</f>
        <v>3.719917940705761</v>
      </c>
      <c r="AE6" s="152">
        <f>AE5*('In depth results'!$C$3/12)</f>
        <v>2.0780507269771324</v>
      </c>
      <c r="AF6" s="152">
        <f>AF5*('In depth results'!$C$3/12)</f>
        <v>0.42523773182364649</v>
      </c>
      <c r="AG6" s="152">
        <f>AG5*('In depth results'!$C$3/12)</f>
        <v>0</v>
      </c>
      <c r="AH6" s="152">
        <f>AH5*('In depth results'!$C$3/12)</f>
        <v>0</v>
      </c>
      <c r="AI6" s="152">
        <f>AI5*('In depth results'!$C$3/12)</f>
        <v>0</v>
      </c>
      <c r="AJ6" s="152">
        <f>AJ5*('In depth results'!$C$3/12)</f>
        <v>0</v>
      </c>
      <c r="AK6" s="152">
        <f>AK5*('In depth results'!$C$3/12)</f>
        <v>0</v>
      </c>
      <c r="AL6" s="152">
        <f>AL5*('In depth results'!$C$3/12)</f>
        <v>0</v>
      </c>
      <c r="AM6" s="152">
        <f>AM5*('In depth results'!$C$3/12)</f>
        <v>0</v>
      </c>
      <c r="AN6" s="152">
        <f>AN5*('In depth results'!$C$3/12)</f>
        <v>0</v>
      </c>
      <c r="AO6" s="152">
        <f>AO5*('In depth results'!$C$3/12)</f>
        <v>0</v>
      </c>
      <c r="AP6" s="152">
        <f>AP5*('In depth results'!$C$3/12)</f>
        <v>0</v>
      </c>
      <c r="AQ6" s="152">
        <f>AQ5*('In depth results'!$C$3/12)</f>
        <v>0</v>
      </c>
      <c r="AR6" s="152">
        <f>AR5*('In depth results'!$C$3/12)</f>
        <v>0</v>
      </c>
      <c r="AS6" s="152">
        <f>AS5*('In depth results'!$C$3/12)</f>
        <v>0</v>
      </c>
      <c r="AT6" s="152">
        <f>AT5*('In depth results'!$C$3/12)</f>
        <v>0</v>
      </c>
      <c r="AU6" s="152">
        <f>AU5*('In depth results'!$C$3/12)</f>
        <v>0</v>
      </c>
      <c r="AV6" s="152">
        <f>AV5*('In depth results'!$C$3/12)</f>
        <v>0</v>
      </c>
      <c r="AW6" s="152">
        <f>AW5*('In depth results'!$C$3/12)</f>
        <v>0</v>
      </c>
      <c r="AX6" s="152">
        <f>AX5*('In depth results'!$C$3/12)</f>
        <v>0</v>
      </c>
      <c r="AY6" s="152">
        <f>AY5*('In depth results'!$C$3/12)</f>
        <v>0</v>
      </c>
      <c r="AZ6" s="152">
        <f>AZ5*('In depth results'!$C$3/12)</f>
        <v>0</v>
      </c>
      <c r="BA6" s="152">
        <f>BA5*('In depth results'!$C$3/12)</f>
        <v>0</v>
      </c>
      <c r="BB6" s="152">
        <f>BB5*('In depth results'!$C$3/12)</f>
        <v>0</v>
      </c>
      <c r="BC6" s="152">
        <f>BC5*('In depth results'!$C$3/12)</f>
        <v>0</v>
      </c>
      <c r="BD6" s="152">
        <f>BD5*('In depth results'!$C$3/12)</f>
        <v>0</v>
      </c>
      <c r="BE6" s="152">
        <f>BE5*('In depth results'!$C$3/12)</f>
        <v>0</v>
      </c>
      <c r="BF6" s="152">
        <f>BF5*('In depth results'!$C$3/12)</f>
        <v>0</v>
      </c>
      <c r="BG6" s="152">
        <f>BG5*('In depth results'!$C$3/12)</f>
        <v>0</v>
      </c>
      <c r="BH6" s="152">
        <f>BH5*('In depth results'!$C$3/12)</f>
        <v>0</v>
      </c>
      <c r="BI6" s="152">
        <f>BI5*('In depth results'!$C$3/12)</f>
        <v>0</v>
      </c>
      <c r="BJ6" s="152">
        <f>BJ5*('In depth results'!$C$3/12)</f>
        <v>0</v>
      </c>
      <c r="BK6" s="152">
        <f>BK5*('In depth results'!$C$3/12)</f>
        <v>0</v>
      </c>
      <c r="BL6" s="152">
        <f>BL5*('In depth results'!$C$3/12)</f>
        <v>0</v>
      </c>
      <c r="BM6" s="152">
        <f>BM5*('In depth results'!$C$3/12)</f>
        <v>0</v>
      </c>
      <c r="BN6" s="152">
        <f>BN5*('In depth results'!$C$3/12)</f>
        <v>0</v>
      </c>
      <c r="BO6" s="152">
        <f>BO5*('In depth results'!$C$3/12)</f>
        <v>0</v>
      </c>
      <c r="BP6" s="152">
        <f>BP5*('In depth results'!$C$3/12)</f>
        <v>0</v>
      </c>
      <c r="BQ6" s="152">
        <f>BQ5*('In depth results'!$C$3/12)</f>
        <v>0</v>
      </c>
      <c r="BR6" s="152">
        <f>BR5*('In depth results'!$C$3/12)</f>
        <v>0</v>
      </c>
      <c r="BS6" s="152">
        <f>BS5*('In depth results'!$C$3/12)</f>
        <v>0</v>
      </c>
      <c r="BT6" s="152">
        <f>BT5*('In depth results'!$C$3/12)</f>
        <v>0</v>
      </c>
      <c r="BU6" s="152">
        <f>BU5*('In depth results'!$C$3/12)</f>
        <v>0</v>
      </c>
      <c r="BV6" s="152">
        <f>BV5*('In depth results'!$C$3/12)</f>
        <v>0</v>
      </c>
      <c r="BW6" s="152">
        <f>BW5*('In depth results'!$C$3/12)</f>
        <v>0</v>
      </c>
      <c r="BX6" s="152">
        <f>BX5*('In depth results'!$C$3/12)</f>
        <v>0</v>
      </c>
      <c r="BY6" s="152">
        <f>BY5*('In depth results'!$C$3/12)</f>
        <v>0</v>
      </c>
      <c r="BZ6" s="152">
        <f>BZ5*('In depth results'!$C$3/12)</f>
        <v>0</v>
      </c>
      <c r="CA6" s="152">
        <f>CA5*('In depth results'!$C$3/12)</f>
        <v>0</v>
      </c>
      <c r="CB6" s="152">
        <f>CB5*('In depth results'!$C$3/12)</f>
        <v>0</v>
      </c>
      <c r="CC6" s="152">
        <f>CC5*('In depth results'!$C$3/12)</f>
        <v>0</v>
      </c>
      <c r="CD6" s="152">
        <f>CD5*('In depth results'!$C$3/12)</f>
        <v>0</v>
      </c>
      <c r="CE6" s="152">
        <f>CE5*('In depth results'!$C$3/12)</f>
        <v>0</v>
      </c>
      <c r="CF6" s="152">
        <f>CF5*('In depth results'!$C$3/12)</f>
        <v>0</v>
      </c>
      <c r="CG6" s="152">
        <f>CG5*('In depth results'!$C$3/12)</f>
        <v>0</v>
      </c>
      <c r="CH6" s="152">
        <f>CH5*('In depth results'!$C$3/12)</f>
        <v>0</v>
      </c>
      <c r="CI6" s="152">
        <f>CI5*('In depth results'!$C$3/12)</f>
        <v>0</v>
      </c>
      <c r="CJ6" s="152">
        <f>CJ5*('In depth results'!$C$3/12)</f>
        <v>0</v>
      </c>
      <c r="CK6" s="152">
        <f>CK5*('In depth results'!$C$3/12)</f>
        <v>0</v>
      </c>
      <c r="CL6" s="152">
        <f>CL5*('In depth results'!$C$3/12)</f>
        <v>0</v>
      </c>
      <c r="CM6" s="152">
        <f>CM5*('In depth results'!$C$3/12)</f>
        <v>0</v>
      </c>
      <c r="CN6" s="152">
        <f>CN5*('In depth results'!$C$3/12)</f>
        <v>0</v>
      </c>
      <c r="CO6" s="152">
        <f>CO5*('In depth results'!$C$3/12)</f>
        <v>0</v>
      </c>
      <c r="CP6" s="152">
        <f>CP5*('In depth results'!$C$3/12)</f>
        <v>0</v>
      </c>
      <c r="CQ6" s="152">
        <f>CQ5*('In depth results'!$C$3/12)</f>
        <v>0</v>
      </c>
      <c r="CR6" s="152">
        <f>CR5*('In depth results'!$C$3/12)</f>
        <v>0</v>
      </c>
      <c r="CS6" s="152">
        <f>CS5*('In depth results'!$C$3/12)</f>
        <v>0</v>
      </c>
      <c r="CT6" s="152">
        <f>CT5*('In depth results'!$C$3/12)</f>
        <v>0</v>
      </c>
      <c r="CU6" s="152">
        <f>CU5*('In depth results'!$C$3/12)</f>
        <v>0</v>
      </c>
    </row>
    <row r="7" spans="1:99" x14ac:dyDescent="0.35">
      <c r="A7" s="34"/>
      <c r="B7" s="150" t="s">
        <v>34</v>
      </c>
      <c r="C7" s="152">
        <f>'In depth results'!K3</f>
        <v>6625</v>
      </c>
      <c r="D7" s="152">
        <f>D5+D6</f>
        <v>6461.9611111111117</v>
      </c>
      <c r="E7" s="152">
        <f t="shared" ref="E7:BP7" si="2">E5+E6</f>
        <v>6253.3741851851855</v>
      </c>
      <c r="F7" s="152">
        <f t="shared" si="2"/>
        <v>6043.3966797530866</v>
      </c>
      <c r="G7" s="152">
        <f t="shared" si="2"/>
        <v>5832.0193242847736</v>
      </c>
      <c r="H7" s="152">
        <f t="shared" si="2"/>
        <v>5619.2327864466724</v>
      </c>
      <c r="I7" s="152">
        <f t="shared" si="2"/>
        <v>5405.0276716896506</v>
      </c>
      <c r="J7" s="152">
        <f t="shared" si="2"/>
        <v>5189.3945228342482</v>
      </c>
      <c r="K7" s="152">
        <f t="shared" si="2"/>
        <v>4972.3238196531429</v>
      </c>
      <c r="L7" s="152">
        <f t="shared" si="2"/>
        <v>4753.8059784508305</v>
      </c>
      <c r="M7" s="152">
        <f t="shared" si="2"/>
        <v>4533.8313516405024</v>
      </c>
      <c r="N7" s="152">
        <f t="shared" si="2"/>
        <v>4312.3902273181056</v>
      </c>
      <c r="O7" s="152">
        <f t="shared" si="2"/>
        <v>4089.4728288335596</v>
      </c>
      <c r="P7" s="152">
        <f t="shared" si="2"/>
        <v>3865.0693143591166</v>
      </c>
      <c r="Q7" s="152">
        <f t="shared" si="2"/>
        <v>3639.1697764548439</v>
      </c>
      <c r="R7" s="152">
        <f t="shared" si="2"/>
        <v>3411.7642416312096</v>
      </c>
      <c r="S7" s="152">
        <f t="shared" si="2"/>
        <v>3182.8426699087508</v>
      </c>
      <c r="T7" s="152">
        <f t="shared" si="2"/>
        <v>2952.394954374809</v>
      </c>
      <c r="U7" s="152">
        <f t="shared" si="2"/>
        <v>2720.4109207373076</v>
      </c>
      <c r="V7" s="152">
        <f t="shared" si="2"/>
        <v>2486.8803268755564</v>
      </c>
      <c r="W7" s="152">
        <f t="shared" si="2"/>
        <v>2251.7928623880603</v>
      </c>
      <c r="X7" s="152">
        <f t="shared" si="2"/>
        <v>2015.1381481373139</v>
      </c>
      <c r="Y7" s="152">
        <f t="shared" si="2"/>
        <v>1776.9057357915626</v>
      </c>
      <c r="Z7" s="152">
        <f t="shared" si="2"/>
        <v>1537.0851073635063</v>
      </c>
      <c r="AA7" s="152">
        <f t="shared" si="2"/>
        <v>1295.6656747459297</v>
      </c>
      <c r="AB7" s="152">
        <f t="shared" si="2"/>
        <v>1052.6367792442359</v>
      </c>
      <c r="AC7" s="152">
        <f t="shared" si="2"/>
        <v>807.98769110586409</v>
      </c>
      <c r="AD7" s="152">
        <f t="shared" si="2"/>
        <v>561.70760904656981</v>
      </c>
      <c r="AE7" s="152">
        <f t="shared" si="2"/>
        <v>313.78565977354697</v>
      </c>
      <c r="AF7" s="152">
        <f t="shared" si="2"/>
        <v>64.21089750537061</v>
      </c>
      <c r="AG7" s="152">
        <f t="shared" si="2"/>
        <v>0</v>
      </c>
      <c r="AH7" s="152">
        <f t="shared" si="2"/>
        <v>0</v>
      </c>
      <c r="AI7" s="152">
        <f t="shared" si="2"/>
        <v>0</v>
      </c>
      <c r="AJ7" s="152">
        <f t="shared" si="2"/>
        <v>0</v>
      </c>
      <c r="AK7" s="152">
        <f t="shared" si="2"/>
        <v>0</v>
      </c>
      <c r="AL7" s="152">
        <f t="shared" si="2"/>
        <v>0</v>
      </c>
      <c r="AM7" s="152">
        <f t="shared" si="2"/>
        <v>0</v>
      </c>
      <c r="AN7" s="152">
        <f t="shared" si="2"/>
        <v>0</v>
      </c>
      <c r="AO7" s="152">
        <f t="shared" si="2"/>
        <v>0</v>
      </c>
      <c r="AP7" s="152">
        <f t="shared" si="2"/>
        <v>0</v>
      </c>
      <c r="AQ7" s="152">
        <f t="shared" si="2"/>
        <v>0</v>
      </c>
      <c r="AR7" s="152">
        <f t="shared" si="2"/>
        <v>0</v>
      </c>
      <c r="AS7" s="152">
        <f t="shared" si="2"/>
        <v>0</v>
      </c>
      <c r="AT7" s="152">
        <f t="shared" si="2"/>
        <v>0</v>
      </c>
      <c r="AU7" s="152">
        <f t="shared" si="2"/>
        <v>0</v>
      </c>
      <c r="AV7" s="152">
        <f t="shared" si="2"/>
        <v>0</v>
      </c>
      <c r="AW7" s="152">
        <f t="shared" si="2"/>
        <v>0</v>
      </c>
      <c r="AX7" s="152">
        <f t="shared" si="2"/>
        <v>0</v>
      </c>
      <c r="AY7" s="152">
        <f t="shared" si="2"/>
        <v>0</v>
      </c>
      <c r="AZ7" s="152">
        <f t="shared" si="2"/>
        <v>0</v>
      </c>
      <c r="BA7" s="152">
        <f t="shared" si="2"/>
        <v>0</v>
      </c>
      <c r="BB7" s="152">
        <f t="shared" si="2"/>
        <v>0</v>
      </c>
      <c r="BC7" s="152">
        <f t="shared" si="2"/>
        <v>0</v>
      </c>
      <c r="BD7" s="152">
        <f t="shared" si="2"/>
        <v>0</v>
      </c>
      <c r="BE7" s="152">
        <f t="shared" si="2"/>
        <v>0</v>
      </c>
      <c r="BF7" s="152">
        <f t="shared" si="2"/>
        <v>0</v>
      </c>
      <c r="BG7" s="152">
        <f t="shared" si="2"/>
        <v>0</v>
      </c>
      <c r="BH7" s="152">
        <f t="shared" si="2"/>
        <v>0</v>
      </c>
      <c r="BI7" s="152">
        <f t="shared" si="2"/>
        <v>0</v>
      </c>
      <c r="BJ7" s="152">
        <f t="shared" si="2"/>
        <v>0</v>
      </c>
      <c r="BK7" s="152">
        <f t="shared" si="2"/>
        <v>0</v>
      </c>
      <c r="BL7" s="152">
        <f t="shared" si="2"/>
        <v>0</v>
      </c>
      <c r="BM7" s="152">
        <f t="shared" si="2"/>
        <v>0</v>
      </c>
      <c r="BN7" s="152">
        <f t="shared" si="2"/>
        <v>0</v>
      </c>
      <c r="BO7" s="152">
        <f t="shared" si="2"/>
        <v>0</v>
      </c>
      <c r="BP7" s="152">
        <f t="shared" si="2"/>
        <v>0</v>
      </c>
      <c r="BQ7" s="152">
        <f t="shared" ref="BQ7:CU7" si="3">BQ5+BQ6</f>
        <v>0</v>
      </c>
      <c r="BR7" s="152">
        <f t="shared" si="3"/>
        <v>0</v>
      </c>
      <c r="BS7" s="152">
        <f t="shared" si="3"/>
        <v>0</v>
      </c>
      <c r="BT7" s="152">
        <f t="shared" si="3"/>
        <v>0</v>
      </c>
      <c r="BU7" s="152">
        <f t="shared" si="3"/>
        <v>0</v>
      </c>
      <c r="BV7" s="152">
        <f t="shared" si="3"/>
        <v>0</v>
      </c>
      <c r="BW7" s="152">
        <f t="shared" si="3"/>
        <v>0</v>
      </c>
      <c r="BX7" s="152">
        <f t="shared" si="3"/>
        <v>0</v>
      </c>
      <c r="BY7" s="152">
        <f t="shared" si="3"/>
        <v>0</v>
      </c>
      <c r="BZ7" s="152">
        <f t="shared" si="3"/>
        <v>0</v>
      </c>
      <c r="CA7" s="152">
        <f t="shared" si="3"/>
        <v>0</v>
      </c>
      <c r="CB7" s="152">
        <f t="shared" si="3"/>
        <v>0</v>
      </c>
      <c r="CC7" s="152">
        <f t="shared" si="3"/>
        <v>0</v>
      </c>
      <c r="CD7" s="152">
        <f t="shared" si="3"/>
        <v>0</v>
      </c>
      <c r="CE7" s="152">
        <f t="shared" si="3"/>
        <v>0</v>
      </c>
      <c r="CF7" s="152">
        <f t="shared" si="3"/>
        <v>0</v>
      </c>
      <c r="CG7" s="152">
        <f t="shared" si="3"/>
        <v>0</v>
      </c>
      <c r="CH7" s="152">
        <f t="shared" si="3"/>
        <v>0</v>
      </c>
      <c r="CI7" s="152">
        <f t="shared" si="3"/>
        <v>0</v>
      </c>
      <c r="CJ7" s="152">
        <f t="shared" si="3"/>
        <v>0</v>
      </c>
      <c r="CK7" s="152">
        <f t="shared" si="3"/>
        <v>0</v>
      </c>
      <c r="CL7" s="152">
        <f t="shared" si="3"/>
        <v>0</v>
      </c>
      <c r="CM7" s="152">
        <f t="shared" si="3"/>
        <v>0</v>
      </c>
      <c r="CN7" s="152">
        <f t="shared" si="3"/>
        <v>0</v>
      </c>
      <c r="CO7" s="152">
        <f t="shared" si="3"/>
        <v>0</v>
      </c>
      <c r="CP7" s="152">
        <f t="shared" si="3"/>
        <v>0</v>
      </c>
      <c r="CQ7" s="152">
        <f t="shared" si="3"/>
        <v>0</v>
      </c>
      <c r="CR7" s="152">
        <f t="shared" si="3"/>
        <v>0</v>
      </c>
      <c r="CS7" s="152">
        <f t="shared" si="3"/>
        <v>0</v>
      </c>
      <c r="CT7" s="152">
        <f t="shared" si="3"/>
        <v>0</v>
      </c>
      <c r="CU7" s="152">
        <f t="shared" si="3"/>
        <v>0</v>
      </c>
    </row>
    <row r="8" spans="1:99" x14ac:dyDescent="0.35">
      <c r="A8" s="34"/>
      <c r="B8" s="150" t="s">
        <v>35</v>
      </c>
      <c r="C8" s="152">
        <f>'In depth results'!M3</f>
        <v>250</v>
      </c>
      <c r="D8" s="152">
        <f>IF(D65=0,'In depth results'!$M$9+'In depth results'!$M$3,'In depth results'!$M$3)</f>
        <v>250</v>
      </c>
      <c r="E8" s="152">
        <f>IF(E65=0,'In depth results'!$M$9+'In depth results'!$M$3,'In depth results'!$M$3)</f>
        <v>250</v>
      </c>
      <c r="F8" s="152">
        <f>IF(F65=0,'In depth results'!$M$9+'In depth results'!$M$3,'In depth results'!$M$3)</f>
        <v>250</v>
      </c>
      <c r="G8" s="152">
        <f>IF(G65=0,'In depth results'!$M$9+'In depth results'!$M$3,'In depth results'!$M$3)</f>
        <v>250</v>
      </c>
      <c r="H8" s="152">
        <f>IF(H65=0,'In depth results'!$M$9+'In depth results'!$M$3,'In depth results'!$M$3)</f>
        <v>250</v>
      </c>
      <c r="I8" s="152">
        <f>IF(I65=0,'In depth results'!$M$9+'In depth results'!$M$3,'In depth results'!$M$3)</f>
        <v>250</v>
      </c>
      <c r="J8" s="152">
        <f>IF(J65=0,'In depth results'!$M$9+'In depth results'!$M$3,'In depth results'!$M$3)</f>
        <v>250</v>
      </c>
      <c r="K8" s="152">
        <f>IF(K65=0,'In depth results'!$M$9+'In depth results'!$M$3,'In depth results'!$M$3)</f>
        <v>250</v>
      </c>
      <c r="L8" s="152">
        <f>IF(L65=0,'In depth results'!$M$9+'In depth results'!$M$3,'In depth results'!$M$3)</f>
        <v>250</v>
      </c>
      <c r="M8" s="152">
        <f>IF(M65=0,'In depth results'!$M$9+'In depth results'!$M$3,'In depth results'!$M$3)</f>
        <v>250</v>
      </c>
      <c r="N8" s="152">
        <f>IF(N65=0,'In depth results'!$M$9+'In depth results'!$M$3,'In depth results'!$M$3)</f>
        <v>250</v>
      </c>
      <c r="O8" s="152">
        <f>IF(O65=0,'In depth results'!$M$9+'In depth results'!$M$3,'In depth results'!$M$3)</f>
        <v>250</v>
      </c>
      <c r="P8" s="152">
        <f>IF(P65=0,'In depth results'!$M$9+'In depth results'!$M$3,'In depth results'!$M$3)</f>
        <v>250</v>
      </c>
      <c r="Q8" s="152">
        <f>IF(Q65=0,'In depth results'!$M$9+'In depth results'!$M$3,'In depth results'!$M$3)</f>
        <v>250</v>
      </c>
      <c r="R8" s="152">
        <f>IF(R65=0,'In depth results'!$M$9+'In depth results'!$M$3,'In depth results'!$M$3)</f>
        <v>250</v>
      </c>
      <c r="S8" s="152">
        <f>IF(S65=0,'In depth results'!$M$9+'In depth results'!$M$3,'In depth results'!$M$3)</f>
        <v>250</v>
      </c>
      <c r="T8" s="152">
        <f>IF(T65=0,'In depth results'!$M$9+'In depth results'!$M$3,'In depth results'!$M$3)</f>
        <v>250</v>
      </c>
      <c r="U8" s="152">
        <f>IF(U65=0,'In depth results'!$M$9+'In depth results'!$M$3,'In depth results'!$M$3)</f>
        <v>250</v>
      </c>
      <c r="V8" s="152">
        <f>IF(V65=0,'In depth results'!$M$9+'In depth results'!$M$3,'In depth results'!$M$3)</f>
        <v>250</v>
      </c>
      <c r="W8" s="152">
        <f>IF(W65=0,'In depth results'!$M$9+'In depth results'!$M$3,'In depth results'!$M$3)</f>
        <v>250</v>
      </c>
      <c r="X8" s="152">
        <f>IF(X65=0,'In depth results'!$M$9+'In depth results'!$M$3,'In depth results'!$M$3)</f>
        <v>250</v>
      </c>
      <c r="Y8" s="152">
        <f>IF(Y65=0,'In depth results'!$M$9+'In depth results'!$M$3,'In depth results'!$M$3)</f>
        <v>250</v>
      </c>
      <c r="Z8" s="152">
        <f>IF(Z65=0,'In depth results'!$M$9+'In depth results'!$M$3,'In depth results'!$M$3)</f>
        <v>250</v>
      </c>
      <c r="AA8" s="152">
        <f>IF(AA65=0,'In depth results'!$M$9+'In depth results'!$M$3,'In depth results'!$M$3)</f>
        <v>250</v>
      </c>
      <c r="AB8" s="152">
        <f>IF(AB65=0,'In depth results'!$M$9+'In depth results'!$M$3,'In depth results'!$M$3)</f>
        <v>250</v>
      </c>
      <c r="AC8" s="152">
        <f>IF(AC65=0,'In depth results'!$M$9+'In depth results'!$M$3,'In depth results'!$M$3)</f>
        <v>250</v>
      </c>
      <c r="AD8" s="152">
        <f>IF(AD65=0,'In depth results'!$M$9+'In depth results'!$M$3,'In depth results'!$M$3)</f>
        <v>250</v>
      </c>
      <c r="AE8" s="152">
        <f>IF(AE65=0,'In depth results'!$M$9+'In depth results'!$M$3,'In depth results'!$M$3)</f>
        <v>250</v>
      </c>
      <c r="AF8" s="152">
        <f>IF(AF65=0,'In depth results'!$M$9+'In depth results'!$M$3,'In depth results'!$M$3)</f>
        <v>250</v>
      </c>
      <c r="AG8" s="152">
        <f>IF(AG65=0,'In depth results'!$M$9+'In depth results'!$M$3,'In depth results'!$M$3)</f>
        <v>250</v>
      </c>
      <c r="AH8" s="152">
        <f>IF(AH65=0,'In depth results'!$M$9+'In depth results'!$M$3,'In depth results'!$M$3)</f>
        <v>250</v>
      </c>
      <c r="AI8" s="152">
        <f>IF(AI65=0,'In depth results'!$M$9+'In depth results'!$M$3,'In depth results'!$M$3)</f>
        <v>250</v>
      </c>
      <c r="AJ8" s="152">
        <f>IF(AJ65=0,'In depth results'!$M$9+'In depth results'!$M$3,'In depth results'!$M$3)</f>
        <v>250</v>
      </c>
      <c r="AK8" s="152">
        <f>IF(AK65=0,'In depth results'!$M$9+'In depth results'!$M$3,'In depth results'!$M$3)</f>
        <v>250</v>
      </c>
      <c r="AL8" s="152">
        <f>IF(AL65=0,'In depth results'!$M$9+'In depth results'!$M$3,'In depth results'!$M$3)</f>
        <v>250</v>
      </c>
      <c r="AM8" s="152">
        <f>IF(AM65=0,'In depth results'!$M$9+'In depth results'!$M$3,'In depth results'!$M$3)</f>
        <v>250</v>
      </c>
      <c r="AN8" s="152">
        <f>IF(AN65=0,'In depth results'!$M$9+'In depth results'!$M$3,'In depth results'!$M$3)</f>
        <v>250</v>
      </c>
      <c r="AO8" s="152">
        <f>IF(AO65=0,'In depth results'!$M$9+'In depth results'!$M$3,'In depth results'!$M$3)</f>
        <v>250</v>
      </c>
      <c r="AP8" s="152">
        <f>IF(AP65=0,'In depth results'!$M$9+'In depth results'!$M$3,'In depth results'!$M$3)</f>
        <v>250</v>
      </c>
      <c r="AQ8" s="152">
        <f>IF(AQ65=0,'In depth results'!$M$9+'In depth results'!$M$3,'In depth results'!$M$3)</f>
        <v>250</v>
      </c>
      <c r="AR8" s="152">
        <f>IF(AR65=0,'In depth results'!$M$9+'In depth results'!$M$3,'In depth results'!$M$3)</f>
        <v>250</v>
      </c>
      <c r="AS8" s="152">
        <f>IF(AS65=0,'In depth results'!$M$9+'In depth results'!$M$3,'In depth results'!$M$3)</f>
        <v>250</v>
      </c>
      <c r="AT8" s="152">
        <f>IF(AT65=0,'In depth results'!$M$9+'In depth results'!$M$3,'In depth results'!$M$3)</f>
        <v>420</v>
      </c>
      <c r="AU8" s="152">
        <f>IF(AU65=0,'In depth results'!$M$9+'In depth results'!$M$3,'In depth results'!$M$3)</f>
        <v>420</v>
      </c>
      <c r="AV8" s="152">
        <f>IF(AV65=0,'In depth results'!$M$9+'In depth results'!$M$3,'In depth results'!$M$3)</f>
        <v>420</v>
      </c>
      <c r="AW8" s="152">
        <f>IF(AW65=0,'In depth results'!$M$9+'In depth results'!$M$3,'In depth results'!$M$3)</f>
        <v>420</v>
      </c>
      <c r="AX8" s="152">
        <f>IF(AX65=0,'In depth results'!$M$9+'In depth results'!$M$3,'In depth results'!$M$3)</f>
        <v>420</v>
      </c>
      <c r="AY8" s="152">
        <f>IF(AY65=0,'In depth results'!$M$9+'In depth results'!$M$3,'In depth results'!$M$3)</f>
        <v>420</v>
      </c>
      <c r="AZ8" s="152">
        <f>IF(AZ65=0,'In depth results'!$M$9+'In depth results'!$M$3,'In depth results'!$M$3)</f>
        <v>420</v>
      </c>
      <c r="BA8" s="152">
        <f>IF(BA65=0,'In depth results'!$M$9+'In depth results'!$M$3,'In depth results'!$M$3)</f>
        <v>420</v>
      </c>
      <c r="BB8" s="152">
        <f>IF(BB65=0,'In depth results'!$M$9+'In depth results'!$M$3,'In depth results'!$M$3)</f>
        <v>420</v>
      </c>
      <c r="BC8" s="152">
        <f>IF(BC65=0,'In depth results'!$M$9+'In depth results'!$M$3,'In depth results'!$M$3)</f>
        <v>420</v>
      </c>
      <c r="BD8" s="152">
        <f>IF(BD65=0,'In depth results'!$M$9+'In depth results'!$M$3,'In depth results'!$M$3)</f>
        <v>420</v>
      </c>
      <c r="BE8" s="152">
        <f>IF(BE65=0,'In depth results'!$M$9+'In depth results'!$M$3,'In depth results'!$M$3)</f>
        <v>420</v>
      </c>
      <c r="BF8" s="152">
        <f>IF(BF65=0,'In depth results'!$M$9+'In depth results'!$M$3,'In depth results'!$M$3)</f>
        <v>420</v>
      </c>
      <c r="BG8" s="152">
        <f>IF(BG65=0,'In depth results'!$M$9+'In depth results'!$M$3,'In depth results'!$M$3)</f>
        <v>420</v>
      </c>
      <c r="BH8" s="152">
        <f>IF(BH65=0,'In depth results'!$M$9+'In depth results'!$M$3,'In depth results'!$M$3)</f>
        <v>420</v>
      </c>
      <c r="BI8" s="152">
        <f>IF(BI65=0,'In depth results'!$M$9+'In depth results'!$M$3,'In depth results'!$M$3)</f>
        <v>420</v>
      </c>
      <c r="BJ8" s="152">
        <f>IF(BJ65=0,'In depth results'!$M$9+'In depth results'!$M$3,'In depth results'!$M$3)</f>
        <v>420</v>
      </c>
      <c r="BK8" s="152">
        <f>IF(BK65=0,'In depth results'!$M$9+'In depth results'!$M$3,'In depth results'!$M$3)</f>
        <v>420</v>
      </c>
      <c r="BL8" s="152">
        <f>IF(BL65=0,'In depth results'!$M$9+'In depth results'!$M$3,'In depth results'!$M$3)</f>
        <v>420</v>
      </c>
      <c r="BM8" s="152">
        <f>IF(BM65=0,'In depth results'!$M$9+'In depth results'!$M$3,'In depth results'!$M$3)</f>
        <v>420</v>
      </c>
      <c r="BN8" s="152">
        <f>IF(BN65=0,'In depth results'!$M$9+'In depth results'!$M$3,'In depth results'!$M$3)</f>
        <v>420</v>
      </c>
      <c r="BO8" s="152">
        <f>IF(BO65=0,'In depth results'!$M$9+'In depth results'!$M$3,'In depth results'!$M$3)</f>
        <v>420</v>
      </c>
      <c r="BP8" s="152">
        <f>IF(BP65=0,'In depth results'!$M$9+'In depth results'!$M$3,'In depth results'!$M$3)</f>
        <v>420</v>
      </c>
      <c r="BQ8" s="152">
        <f>IF(BQ65=0,'In depth results'!$M$9+'In depth results'!$M$3,'In depth results'!$M$3)</f>
        <v>420</v>
      </c>
      <c r="BR8" s="152">
        <f>IF(BR65=0,'In depth results'!$M$9+'In depth results'!$M$3,'In depth results'!$M$3)</f>
        <v>420</v>
      </c>
      <c r="BS8" s="152">
        <f>IF(BS65=0,'In depth results'!$M$9+'In depth results'!$M$3,'In depth results'!$M$3)</f>
        <v>420</v>
      </c>
      <c r="BT8" s="152">
        <f>IF(BT65=0,'In depth results'!$M$9+'In depth results'!$M$3,'In depth results'!$M$3)</f>
        <v>420</v>
      </c>
      <c r="BU8" s="152">
        <f>IF(BU65=0,'In depth results'!$M$9+'In depth results'!$M$3,'In depth results'!$M$3)</f>
        <v>420</v>
      </c>
      <c r="BV8" s="152">
        <f>IF(BV65=0,'In depth results'!$M$9+'In depth results'!$M$3,'In depth results'!$M$3)</f>
        <v>420</v>
      </c>
      <c r="BW8" s="152">
        <f>IF(BW65=0,'In depth results'!$M$9+'In depth results'!$M$3,'In depth results'!$M$3)</f>
        <v>420</v>
      </c>
      <c r="BX8" s="152">
        <f>IF(BX65=0,'In depth results'!$M$9+'In depth results'!$M$3,'In depth results'!$M$3)</f>
        <v>420</v>
      </c>
      <c r="BY8" s="152">
        <f>IF(BY65=0,'In depth results'!$M$9+'In depth results'!$M$3,'In depth results'!$M$3)</f>
        <v>420</v>
      </c>
      <c r="BZ8" s="152">
        <f>IF(BZ65=0,'In depth results'!$M$9+'In depth results'!$M$3,'In depth results'!$M$3)</f>
        <v>420</v>
      </c>
      <c r="CA8" s="152">
        <f>IF(CA65=0,'In depth results'!$M$9+'In depth results'!$M$3,'In depth results'!$M$3)</f>
        <v>420</v>
      </c>
      <c r="CB8" s="152">
        <f>IF(CB65=0,'In depth results'!$M$9+'In depth results'!$M$3,'In depth results'!$M$3)</f>
        <v>420</v>
      </c>
      <c r="CC8" s="152">
        <f>IF(CC65=0,'In depth results'!$M$9+'In depth results'!$M$3,'In depth results'!$M$3)</f>
        <v>420</v>
      </c>
      <c r="CD8" s="152">
        <f>IF(CD65=0,'In depth results'!$M$9+'In depth results'!$M$3,'In depth results'!$M$3)</f>
        <v>420</v>
      </c>
      <c r="CE8" s="152">
        <f>IF(CE65=0,'In depth results'!$M$9+'In depth results'!$M$3,'In depth results'!$M$3)</f>
        <v>420</v>
      </c>
      <c r="CF8" s="152">
        <f>IF(CF65=0,'In depth results'!$M$9+'In depth results'!$M$3,'In depth results'!$M$3)</f>
        <v>420</v>
      </c>
      <c r="CG8" s="152">
        <f>IF(CG65=0,'In depth results'!$M$9+'In depth results'!$M$3,'In depth results'!$M$3)</f>
        <v>420</v>
      </c>
      <c r="CH8" s="152">
        <f>IF(CH65=0,'In depth results'!$M$9+'In depth results'!$M$3,'In depth results'!$M$3)</f>
        <v>420</v>
      </c>
      <c r="CI8" s="152">
        <f>IF(CI65=0,'In depth results'!$M$9+'In depth results'!$M$3,'In depth results'!$M$3)</f>
        <v>420</v>
      </c>
      <c r="CJ8" s="152">
        <f>IF(CJ65=0,'In depth results'!$M$9+'In depth results'!$M$3,'In depth results'!$M$3)</f>
        <v>420</v>
      </c>
      <c r="CK8" s="152">
        <f>IF(CK65=0,'In depth results'!$M$9+'In depth results'!$M$3,'In depth results'!$M$3)</f>
        <v>420</v>
      </c>
      <c r="CL8" s="152">
        <f>IF(CL65=0,'In depth results'!$M$9+'In depth results'!$M$3,'In depth results'!$M$3)</f>
        <v>420</v>
      </c>
      <c r="CM8" s="152">
        <f>IF(CM65=0,'In depth results'!$M$9+'In depth results'!$M$3,'In depth results'!$M$3)</f>
        <v>420</v>
      </c>
      <c r="CN8" s="152">
        <f>IF(CN65=0,'In depth results'!$M$9+'In depth results'!$M$3,'In depth results'!$M$3)</f>
        <v>420</v>
      </c>
      <c r="CO8" s="152">
        <f>IF(CO65=0,'In depth results'!$M$9+'In depth results'!$M$3,'In depth results'!$M$3)</f>
        <v>420</v>
      </c>
      <c r="CP8" s="152">
        <f>IF(CP65=0,'In depth results'!$M$9+'In depth results'!$M$3,'In depth results'!$M$3)</f>
        <v>420</v>
      </c>
      <c r="CQ8" s="152">
        <f>IF(CQ65=0,'In depth results'!$M$9+'In depth results'!$M$3,'In depth results'!$M$3)</f>
        <v>420</v>
      </c>
      <c r="CR8" s="152">
        <f>IF(CR65=0,'In depth results'!$M$9+'In depth results'!$M$3,'In depth results'!$M$3)</f>
        <v>420</v>
      </c>
      <c r="CS8" s="152">
        <f>IF(CS65=0,'In depth results'!$M$9+'In depth results'!$M$3,'In depth results'!$M$3)</f>
        <v>420</v>
      </c>
      <c r="CT8" s="152">
        <f>IF(CT65=0,'In depth results'!$M$9+'In depth results'!$M$3,'In depth results'!$M$3)</f>
        <v>420</v>
      </c>
      <c r="CU8" s="152">
        <f>IF(CU65=0,'In depth results'!$M$9+'In depth results'!$M$3,'In depth results'!$M$3)</f>
        <v>420</v>
      </c>
    </row>
    <row r="9" spans="1:99" x14ac:dyDescent="0.35">
      <c r="A9" s="34"/>
      <c r="B9" s="150" t="s">
        <v>36</v>
      </c>
      <c r="C9" s="152">
        <f>IF(C7&lt;C8,C7,C8)</f>
        <v>250</v>
      </c>
      <c r="D9" s="152">
        <f t="shared" ref="D9:BO9" si="4">IF(D7&lt;D8,D7,D8)</f>
        <v>250</v>
      </c>
      <c r="E9" s="152">
        <f t="shared" si="4"/>
        <v>250</v>
      </c>
      <c r="F9" s="152">
        <f t="shared" si="4"/>
        <v>250</v>
      </c>
      <c r="G9" s="152">
        <f t="shared" si="4"/>
        <v>250</v>
      </c>
      <c r="H9" s="152">
        <f t="shared" si="4"/>
        <v>250</v>
      </c>
      <c r="I9" s="152">
        <f t="shared" si="4"/>
        <v>250</v>
      </c>
      <c r="J9" s="152">
        <f t="shared" si="4"/>
        <v>250</v>
      </c>
      <c r="K9" s="152">
        <f t="shared" si="4"/>
        <v>250</v>
      </c>
      <c r="L9" s="152">
        <f t="shared" si="4"/>
        <v>250</v>
      </c>
      <c r="M9" s="152">
        <f t="shared" si="4"/>
        <v>250</v>
      </c>
      <c r="N9" s="152">
        <f t="shared" si="4"/>
        <v>250</v>
      </c>
      <c r="O9" s="152">
        <f t="shared" si="4"/>
        <v>250</v>
      </c>
      <c r="P9" s="152">
        <f t="shared" si="4"/>
        <v>250</v>
      </c>
      <c r="Q9" s="152">
        <f t="shared" si="4"/>
        <v>250</v>
      </c>
      <c r="R9" s="152">
        <f t="shared" si="4"/>
        <v>250</v>
      </c>
      <c r="S9" s="152">
        <f t="shared" si="4"/>
        <v>250</v>
      </c>
      <c r="T9" s="152">
        <f t="shared" si="4"/>
        <v>250</v>
      </c>
      <c r="U9" s="152">
        <f t="shared" si="4"/>
        <v>250</v>
      </c>
      <c r="V9" s="152">
        <f t="shared" si="4"/>
        <v>250</v>
      </c>
      <c r="W9" s="152">
        <f t="shared" si="4"/>
        <v>250</v>
      </c>
      <c r="X9" s="152">
        <f t="shared" si="4"/>
        <v>250</v>
      </c>
      <c r="Y9" s="152">
        <f t="shared" si="4"/>
        <v>250</v>
      </c>
      <c r="Z9" s="152">
        <f t="shared" si="4"/>
        <v>250</v>
      </c>
      <c r="AA9" s="152">
        <f t="shared" si="4"/>
        <v>250</v>
      </c>
      <c r="AB9" s="152">
        <f t="shared" si="4"/>
        <v>250</v>
      </c>
      <c r="AC9" s="152">
        <f t="shared" si="4"/>
        <v>250</v>
      </c>
      <c r="AD9" s="152">
        <f t="shared" si="4"/>
        <v>250</v>
      </c>
      <c r="AE9" s="152">
        <f t="shared" si="4"/>
        <v>250</v>
      </c>
      <c r="AF9" s="152">
        <f t="shared" si="4"/>
        <v>64.21089750537061</v>
      </c>
      <c r="AG9" s="152">
        <f t="shared" si="4"/>
        <v>0</v>
      </c>
      <c r="AH9" s="152">
        <f t="shared" si="4"/>
        <v>0</v>
      </c>
      <c r="AI9" s="152">
        <f t="shared" si="4"/>
        <v>0</v>
      </c>
      <c r="AJ9" s="152">
        <f t="shared" si="4"/>
        <v>0</v>
      </c>
      <c r="AK9" s="152">
        <f t="shared" si="4"/>
        <v>0</v>
      </c>
      <c r="AL9" s="152">
        <f t="shared" si="4"/>
        <v>0</v>
      </c>
      <c r="AM9" s="152">
        <f t="shared" si="4"/>
        <v>0</v>
      </c>
      <c r="AN9" s="152">
        <f t="shared" si="4"/>
        <v>0</v>
      </c>
      <c r="AO9" s="152">
        <f t="shared" si="4"/>
        <v>0</v>
      </c>
      <c r="AP9" s="152">
        <f t="shared" si="4"/>
        <v>0</v>
      </c>
      <c r="AQ9" s="152">
        <f t="shared" si="4"/>
        <v>0</v>
      </c>
      <c r="AR9" s="152">
        <f t="shared" si="4"/>
        <v>0</v>
      </c>
      <c r="AS9" s="152">
        <f t="shared" si="4"/>
        <v>0</v>
      </c>
      <c r="AT9" s="152">
        <f t="shared" si="4"/>
        <v>0</v>
      </c>
      <c r="AU9" s="152">
        <f t="shared" si="4"/>
        <v>0</v>
      </c>
      <c r="AV9" s="152">
        <f t="shared" si="4"/>
        <v>0</v>
      </c>
      <c r="AW9" s="152">
        <f t="shared" si="4"/>
        <v>0</v>
      </c>
      <c r="AX9" s="152">
        <f t="shared" si="4"/>
        <v>0</v>
      </c>
      <c r="AY9" s="152">
        <f t="shared" si="4"/>
        <v>0</v>
      </c>
      <c r="AZ9" s="152">
        <f t="shared" si="4"/>
        <v>0</v>
      </c>
      <c r="BA9" s="152">
        <f t="shared" si="4"/>
        <v>0</v>
      </c>
      <c r="BB9" s="152">
        <f t="shared" si="4"/>
        <v>0</v>
      </c>
      <c r="BC9" s="152">
        <f t="shared" si="4"/>
        <v>0</v>
      </c>
      <c r="BD9" s="152">
        <f t="shared" si="4"/>
        <v>0</v>
      </c>
      <c r="BE9" s="152">
        <f t="shared" si="4"/>
        <v>0</v>
      </c>
      <c r="BF9" s="152">
        <f t="shared" si="4"/>
        <v>0</v>
      </c>
      <c r="BG9" s="152">
        <f t="shared" si="4"/>
        <v>0</v>
      </c>
      <c r="BH9" s="152">
        <f t="shared" si="4"/>
        <v>0</v>
      </c>
      <c r="BI9" s="152">
        <f t="shared" si="4"/>
        <v>0</v>
      </c>
      <c r="BJ9" s="152">
        <f t="shared" si="4"/>
        <v>0</v>
      </c>
      <c r="BK9" s="152">
        <f t="shared" si="4"/>
        <v>0</v>
      </c>
      <c r="BL9" s="152">
        <f t="shared" si="4"/>
        <v>0</v>
      </c>
      <c r="BM9" s="152">
        <f t="shared" si="4"/>
        <v>0</v>
      </c>
      <c r="BN9" s="152">
        <f t="shared" si="4"/>
        <v>0</v>
      </c>
      <c r="BO9" s="152">
        <f t="shared" si="4"/>
        <v>0</v>
      </c>
      <c r="BP9" s="152">
        <f t="shared" ref="BP9:CU9" si="5">IF(BP7&lt;BP8,BP7,BP8)</f>
        <v>0</v>
      </c>
      <c r="BQ9" s="152">
        <f t="shared" si="5"/>
        <v>0</v>
      </c>
      <c r="BR9" s="152">
        <f t="shared" si="5"/>
        <v>0</v>
      </c>
      <c r="BS9" s="152">
        <f t="shared" si="5"/>
        <v>0</v>
      </c>
      <c r="BT9" s="152">
        <f t="shared" si="5"/>
        <v>0</v>
      </c>
      <c r="BU9" s="152">
        <f t="shared" si="5"/>
        <v>0</v>
      </c>
      <c r="BV9" s="152">
        <f t="shared" si="5"/>
        <v>0</v>
      </c>
      <c r="BW9" s="152">
        <f t="shared" si="5"/>
        <v>0</v>
      </c>
      <c r="BX9" s="152">
        <f t="shared" si="5"/>
        <v>0</v>
      </c>
      <c r="BY9" s="152">
        <f t="shared" si="5"/>
        <v>0</v>
      </c>
      <c r="BZ9" s="152">
        <f t="shared" si="5"/>
        <v>0</v>
      </c>
      <c r="CA9" s="152">
        <f t="shared" si="5"/>
        <v>0</v>
      </c>
      <c r="CB9" s="152">
        <f t="shared" si="5"/>
        <v>0</v>
      </c>
      <c r="CC9" s="152">
        <f t="shared" si="5"/>
        <v>0</v>
      </c>
      <c r="CD9" s="152">
        <f t="shared" si="5"/>
        <v>0</v>
      </c>
      <c r="CE9" s="152">
        <f t="shared" si="5"/>
        <v>0</v>
      </c>
      <c r="CF9" s="152">
        <f t="shared" si="5"/>
        <v>0</v>
      </c>
      <c r="CG9" s="152">
        <f t="shared" si="5"/>
        <v>0</v>
      </c>
      <c r="CH9" s="152">
        <f t="shared" si="5"/>
        <v>0</v>
      </c>
      <c r="CI9" s="152">
        <f t="shared" si="5"/>
        <v>0</v>
      </c>
      <c r="CJ9" s="152">
        <f t="shared" si="5"/>
        <v>0</v>
      </c>
      <c r="CK9" s="152">
        <f t="shared" si="5"/>
        <v>0</v>
      </c>
      <c r="CL9" s="152">
        <f t="shared" si="5"/>
        <v>0</v>
      </c>
      <c r="CM9" s="152">
        <f t="shared" si="5"/>
        <v>0</v>
      </c>
      <c r="CN9" s="152">
        <f t="shared" si="5"/>
        <v>0</v>
      </c>
      <c r="CO9" s="152">
        <f t="shared" si="5"/>
        <v>0</v>
      </c>
      <c r="CP9" s="152">
        <f t="shared" si="5"/>
        <v>0</v>
      </c>
      <c r="CQ9" s="152">
        <f t="shared" si="5"/>
        <v>0</v>
      </c>
      <c r="CR9" s="152">
        <f t="shared" si="5"/>
        <v>0</v>
      </c>
      <c r="CS9" s="152">
        <f t="shared" si="5"/>
        <v>0</v>
      </c>
      <c r="CT9" s="152">
        <f t="shared" si="5"/>
        <v>0</v>
      </c>
      <c r="CU9" s="152">
        <f t="shared" si="5"/>
        <v>0</v>
      </c>
    </row>
    <row r="10" spans="1:99" x14ac:dyDescent="0.35">
      <c r="A10" s="34"/>
      <c r="B10" s="150" t="s">
        <v>37</v>
      </c>
      <c r="C10" s="152">
        <f>C7-C9+C6</f>
        <v>6419.166666666667</v>
      </c>
      <c r="D10" s="152">
        <f t="shared" ref="D10:BO10" si="6">D7-D9</f>
        <v>6211.9611111111117</v>
      </c>
      <c r="E10" s="152">
        <f t="shared" si="6"/>
        <v>6003.3741851851855</v>
      </c>
      <c r="F10" s="152">
        <f t="shared" si="6"/>
        <v>5793.3966797530866</v>
      </c>
      <c r="G10" s="152">
        <f t="shared" si="6"/>
        <v>5582.0193242847736</v>
      </c>
      <c r="H10" s="152">
        <f t="shared" si="6"/>
        <v>5369.2327864466724</v>
      </c>
      <c r="I10" s="152">
        <f t="shared" si="6"/>
        <v>5155.0276716896506</v>
      </c>
      <c r="J10" s="152">
        <f t="shared" si="6"/>
        <v>4939.3945228342482</v>
      </c>
      <c r="K10" s="152">
        <f t="shared" si="6"/>
        <v>4722.3238196531429</v>
      </c>
      <c r="L10" s="152">
        <f t="shared" si="6"/>
        <v>4503.8059784508305</v>
      </c>
      <c r="M10" s="152">
        <f t="shared" si="6"/>
        <v>4283.8313516405024</v>
      </c>
      <c r="N10" s="152">
        <f t="shared" si="6"/>
        <v>4062.3902273181056</v>
      </c>
      <c r="O10" s="152">
        <f t="shared" si="6"/>
        <v>3839.4728288335596</v>
      </c>
      <c r="P10" s="152">
        <f t="shared" si="6"/>
        <v>3615.0693143591166</v>
      </c>
      <c r="Q10" s="152">
        <f t="shared" si="6"/>
        <v>3389.1697764548439</v>
      </c>
      <c r="R10" s="152">
        <f t="shared" si="6"/>
        <v>3161.7642416312096</v>
      </c>
      <c r="S10" s="152">
        <f t="shared" si="6"/>
        <v>2932.8426699087508</v>
      </c>
      <c r="T10" s="152">
        <f t="shared" si="6"/>
        <v>2702.394954374809</v>
      </c>
      <c r="U10" s="152">
        <f t="shared" si="6"/>
        <v>2470.4109207373076</v>
      </c>
      <c r="V10" s="152">
        <f t="shared" si="6"/>
        <v>2236.8803268755564</v>
      </c>
      <c r="W10" s="152">
        <f t="shared" si="6"/>
        <v>2001.7928623880603</v>
      </c>
      <c r="X10" s="152">
        <f t="shared" si="6"/>
        <v>1765.1381481373139</v>
      </c>
      <c r="Y10" s="152">
        <f t="shared" si="6"/>
        <v>1526.9057357915626</v>
      </c>
      <c r="Z10" s="152">
        <f t="shared" si="6"/>
        <v>1287.0851073635063</v>
      </c>
      <c r="AA10" s="152">
        <f t="shared" si="6"/>
        <v>1045.6656747459297</v>
      </c>
      <c r="AB10" s="152">
        <f t="shared" si="6"/>
        <v>802.63677924423587</v>
      </c>
      <c r="AC10" s="152">
        <f t="shared" si="6"/>
        <v>557.98769110586409</v>
      </c>
      <c r="AD10" s="152">
        <f t="shared" si="6"/>
        <v>311.70760904656981</v>
      </c>
      <c r="AE10" s="152">
        <f t="shared" si="6"/>
        <v>63.785659773546968</v>
      </c>
      <c r="AF10" s="152">
        <f t="shared" si="6"/>
        <v>0</v>
      </c>
      <c r="AG10" s="152">
        <f t="shared" si="6"/>
        <v>0</v>
      </c>
      <c r="AH10" s="152">
        <f t="shared" si="6"/>
        <v>0</v>
      </c>
      <c r="AI10" s="152">
        <f t="shared" si="6"/>
        <v>0</v>
      </c>
      <c r="AJ10" s="152">
        <f t="shared" si="6"/>
        <v>0</v>
      </c>
      <c r="AK10" s="152">
        <f t="shared" si="6"/>
        <v>0</v>
      </c>
      <c r="AL10" s="152">
        <f t="shared" si="6"/>
        <v>0</v>
      </c>
      <c r="AM10" s="152">
        <f t="shared" si="6"/>
        <v>0</v>
      </c>
      <c r="AN10" s="152">
        <f t="shared" si="6"/>
        <v>0</v>
      </c>
      <c r="AO10" s="152">
        <f t="shared" si="6"/>
        <v>0</v>
      </c>
      <c r="AP10" s="152">
        <f t="shared" si="6"/>
        <v>0</v>
      </c>
      <c r="AQ10" s="152">
        <f t="shared" si="6"/>
        <v>0</v>
      </c>
      <c r="AR10" s="152">
        <f t="shared" si="6"/>
        <v>0</v>
      </c>
      <c r="AS10" s="152">
        <f t="shared" si="6"/>
        <v>0</v>
      </c>
      <c r="AT10" s="152">
        <f t="shared" si="6"/>
        <v>0</v>
      </c>
      <c r="AU10" s="152">
        <f t="shared" si="6"/>
        <v>0</v>
      </c>
      <c r="AV10" s="152">
        <f t="shared" si="6"/>
        <v>0</v>
      </c>
      <c r="AW10" s="152">
        <f t="shared" si="6"/>
        <v>0</v>
      </c>
      <c r="AX10" s="152">
        <f t="shared" si="6"/>
        <v>0</v>
      </c>
      <c r="AY10" s="152">
        <f t="shared" si="6"/>
        <v>0</v>
      </c>
      <c r="AZ10" s="152">
        <f t="shared" si="6"/>
        <v>0</v>
      </c>
      <c r="BA10" s="152">
        <f t="shared" si="6"/>
        <v>0</v>
      </c>
      <c r="BB10" s="152">
        <f t="shared" si="6"/>
        <v>0</v>
      </c>
      <c r="BC10" s="152">
        <f t="shared" si="6"/>
        <v>0</v>
      </c>
      <c r="BD10" s="152">
        <f t="shared" si="6"/>
        <v>0</v>
      </c>
      <c r="BE10" s="152">
        <f t="shared" si="6"/>
        <v>0</v>
      </c>
      <c r="BF10" s="152">
        <f t="shared" si="6"/>
        <v>0</v>
      </c>
      <c r="BG10" s="152">
        <f t="shared" si="6"/>
        <v>0</v>
      </c>
      <c r="BH10" s="152">
        <f t="shared" si="6"/>
        <v>0</v>
      </c>
      <c r="BI10" s="152">
        <f t="shared" si="6"/>
        <v>0</v>
      </c>
      <c r="BJ10" s="152">
        <f t="shared" si="6"/>
        <v>0</v>
      </c>
      <c r="BK10" s="152">
        <f t="shared" si="6"/>
        <v>0</v>
      </c>
      <c r="BL10" s="152">
        <f t="shared" si="6"/>
        <v>0</v>
      </c>
      <c r="BM10" s="152">
        <f t="shared" si="6"/>
        <v>0</v>
      </c>
      <c r="BN10" s="152">
        <f t="shared" si="6"/>
        <v>0</v>
      </c>
      <c r="BO10" s="152">
        <f t="shared" si="6"/>
        <v>0</v>
      </c>
      <c r="BP10" s="152">
        <f t="shared" ref="BP10:CU10" si="7">BP7-BP9</f>
        <v>0</v>
      </c>
      <c r="BQ10" s="152">
        <f t="shared" si="7"/>
        <v>0</v>
      </c>
      <c r="BR10" s="152">
        <f t="shared" si="7"/>
        <v>0</v>
      </c>
      <c r="BS10" s="152">
        <f t="shared" si="7"/>
        <v>0</v>
      </c>
      <c r="BT10" s="152">
        <f t="shared" si="7"/>
        <v>0</v>
      </c>
      <c r="BU10" s="152">
        <f t="shared" si="7"/>
        <v>0</v>
      </c>
      <c r="BV10" s="152">
        <f t="shared" si="7"/>
        <v>0</v>
      </c>
      <c r="BW10" s="152">
        <f t="shared" si="7"/>
        <v>0</v>
      </c>
      <c r="BX10" s="152">
        <f t="shared" si="7"/>
        <v>0</v>
      </c>
      <c r="BY10" s="152">
        <f t="shared" si="7"/>
        <v>0</v>
      </c>
      <c r="BZ10" s="152">
        <f t="shared" si="7"/>
        <v>0</v>
      </c>
      <c r="CA10" s="152">
        <f t="shared" si="7"/>
        <v>0</v>
      </c>
      <c r="CB10" s="152">
        <f t="shared" si="7"/>
        <v>0</v>
      </c>
      <c r="CC10" s="152">
        <f t="shared" si="7"/>
        <v>0</v>
      </c>
      <c r="CD10" s="152">
        <f t="shared" si="7"/>
        <v>0</v>
      </c>
      <c r="CE10" s="152">
        <f t="shared" si="7"/>
        <v>0</v>
      </c>
      <c r="CF10" s="152">
        <f t="shared" si="7"/>
        <v>0</v>
      </c>
      <c r="CG10" s="152">
        <f t="shared" si="7"/>
        <v>0</v>
      </c>
      <c r="CH10" s="152">
        <f t="shared" si="7"/>
        <v>0</v>
      </c>
      <c r="CI10" s="152">
        <f t="shared" si="7"/>
        <v>0</v>
      </c>
      <c r="CJ10" s="152">
        <f t="shared" si="7"/>
        <v>0</v>
      </c>
      <c r="CK10" s="152">
        <f t="shared" si="7"/>
        <v>0</v>
      </c>
      <c r="CL10" s="152">
        <f t="shared" si="7"/>
        <v>0</v>
      </c>
      <c r="CM10" s="152">
        <f t="shared" si="7"/>
        <v>0</v>
      </c>
      <c r="CN10" s="152">
        <f t="shared" si="7"/>
        <v>0</v>
      </c>
      <c r="CO10" s="152">
        <f t="shared" si="7"/>
        <v>0</v>
      </c>
      <c r="CP10" s="152">
        <f t="shared" si="7"/>
        <v>0</v>
      </c>
      <c r="CQ10" s="152">
        <f t="shared" si="7"/>
        <v>0</v>
      </c>
      <c r="CR10" s="152">
        <f t="shared" si="7"/>
        <v>0</v>
      </c>
      <c r="CS10" s="152">
        <f t="shared" si="7"/>
        <v>0</v>
      </c>
      <c r="CT10" s="152">
        <f t="shared" si="7"/>
        <v>0</v>
      </c>
      <c r="CU10" s="152">
        <f t="shared" si="7"/>
        <v>0</v>
      </c>
    </row>
    <row r="11" spans="1:99" x14ac:dyDescent="0.35">
      <c r="A11" s="34"/>
      <c r="B11" s="150"/>
      <c r="C11" s="149" t="str">
        <f>IF(C10=0,"PAID OFF","")</f>
        <v/>
      </c>
      <c r="D11" s="149" t="str">
        <f t="shared" ref="D11:BO11" si="8">IF(D10=0,"PAID OFF","")</f>
        <v/>
      </c>
      <c r="E11" s="149" t="str">
        <f t="shared" si="8"/>
        <v/>
      </c>
      <c r="F11" s="149" t="str">
        <f t="shared" si="8"/>
        <v/>
      </c>
      <c r="G11" s="149" t="str">
        <f t="shared" si="8"/>
        <v/>
      </c>
      <c r="H11" s="149" t="str">
        <f t="shared" si="8"/>
        <v/>
      </c>
      <c r="I11" s="149" t="str">
        <f t="shared" si="8"/>
        <v/>
      </c>
      <c r="J11" s="149" t="str">
        <f t="shared" si="8"/>
        <v/>
      </c>
      <c r="K11" s="149" t="str">
        <f t="shared" si="8"/>
        <v/>
      </c>
      <c r="L11" s="149" t="str">
        <f t="shared" si="8"/>
        <v/>
      </c>
      <c r="M11" s="149" t="str">
        <f t="shared" si="8"/>
        <v/>
      </c>
      <c r="N11" s="149" t="str">
        <f t="shared" si="8"/>
        <v/>
      </c>
      <c r="O11" s="149" t="str">
        <f t="shared" si="8"/>
        <v/>
      </c>
      <c r="P11" s="149" t="str">
        <f t="shared" si="8"/>
        <v/>
      </c>
      <c r="Q11" s="149" t="str">
        <f t="shared" si="8"/>
        <v/>
      </c>
      <c r="R11" s="149" t="str">
        <f t="shared" si="8"/>
        <v/>
      </c>
      <c r="S11" s="149" t="str">
        <f t="shared" si="8"/>
        <v/>
      </c>
      <c r="T11" s="149" t="str">
        <f t="shared" si="8"/>
        <v/>
      </c>
      <c r="U11" s="149" t="str">
        <f t="shared" si="8"/>
        <v/>
      </c>
      <c r="V11" s="149" t="str">
        <f t="shared" si="8"/>
        <v/>
      </c>
      <c r="W11" s="149" t="str">
        <f t="shared" si="8"/>
        <v/>
      </c>
      <c r="X11" s="149" t="str">
        <f t="shared" si="8"/>
        <v/>
      </c>
      <c r="Y11" s="149" t="str">
        <f t="shared" si="8"/>
        <v/>
      </c>
      <c r="Z11" s="149" t="str">
        <f t="shared" si="8"/>
        <v/>
      </c>
      <c r="AA11" s="149" t="str">
        <f t="shared" si="8"/>
        <v/>
      </c>
      <c r="AB11" s="149" t="str">
        <f t="shared" si="8"/>
        <v/>
      </c>
      <c r="AC11" s="149" t="str">
        <f t="shared" si="8"/>
        <v/>
      </c>
      <c r="AD11" s="149" t="str">
        <f t="shared" si="8"/>
        <v/>
      </c>
      <c r="AE11" s="149" t="str">
        <f t="shared" si="8"/>
        <v/>
      </c>
      <c r="AF11" s="149" t="str">
        <f t="shared" si="8"/>
        <v>PAID OFF</v>
      </c>
      <c r="AG11" s="149" t="str">
        <f t="shared" si="8"/>
        <v>PAID OFF</v>
      </c>
      <c r="AH11" s="149" t="str">
        <f t="shared" si="8"/>
        <v>PAID OFF</v>
      </c>
      <c r="AI11" s="149" t="str">
        <f t="shared" si="8"/>
        <v>PAID OFF</v>
      </c>
      <c r="AJ11" s="149" t="str">
        <f t="shared" si="8"/>
        <v>PAID OFF</v>
      </c>
      <c r="AK11" s="149" t="str">
        <f t="shared" si="8"/>
        <v>PAID OFF</v>
      </c>
      <c r="AL11" s="149" t="str">
        <f t="shared" si="8"/>
        <v>PAID OFF</v>
      </c>
      <c r="AM11" s="149" t="str">
        <f t="shared" si="8"/>
        <v>PAID OFF</v>
      </c>
      <c r="AN11" s="149" t="str">
        <f t="shared" si="8"/>
        <v>PAID OFF</v>
      </c>
      <c r="AO11" s="149" t="str">
        <f t="shared" si="8"/>
        <v>PAID OFF</v>
      </c>
      <c r="AP11" s="149" t="str">
        <f t="shared" si="8"/>
        <v>PAID OFF</v>
      </c>
      <c r="AQ11" s="149" t="str">
        <f t="shared" si="8"/>
        <v>PAID OFF</v>
      </c>
      <c r="AR11" s="149" t="str">
        <f t="shared" si="8"/>
        <v>PAID OFF</v>
      </c>
      <c r="AS11" s="149" t="str">
        <f t="shared" si="8"/>
        <v>PAID OFF</v>
      </c>
      <c r="AT11" s="149" t="str">
        <f t="shared" si="8"/>
        <v>PAID OFF</v>
      </c>
      <c r="AU11" s="149" t="str">
        <f t="shared" si="8"/>
        <v>PAID OFF</v>
      </c>
      <c r="AV11" s="149" t="str">
        <f t="shared" si="8"/>
        <v>PAID OFF</v>
      </c>
      <c r="AW11" s="149" t="str">
        <f t="shared" si="8"/>
        <v>PAID OFF</v>
      </c>
      <c r="AX11" s="149" t="str">
        <f t="shared" si="8"/>
        <v>PAID OFF</v>
      </c>
      <c r="AY11" s="149" t="str">
        <f t="shared" si="8"/>
        <v>PAID OFF</v>
      </c>
      <c r="AZ11" s="149" t="str">
        <f t="shared" si="8"/>
        <v>PAID OFF</v>
      </c>
      <c r="BA11" s="149" t="str">
        <f t="shared" si="8"/>
        <v>PAID OFF</v>
      </c>
      <c r="BB11" s="149" t="str">
        <f t="shared" si="8"/>
        <v>PAID OFF</v>
      </c>
      <c r="BC11" s="149" t="str">
        <f t="shared" si="8"/>
        <v>PAID OFF</v>
      </c>
      <c r="BD11" s="149" t="str">
        <f t="shared" si="8"/>
        <v>PAID OFF</v>
      </c>
      <c r="BE11" s="149" t="str">
        <f t="shared" si="8"/>
        <v>PAID OFF</v>
      </c>
      <c r="BF11" s="149" t="str">
        <f t="shared" si="8"/>
        <v>PAID OFF</v>
      </c>
      <c r="BG11" s="149" t="str">
        <f t="shared" si="8"/>
        <v>PAID OFF</v>
      </c>
      <c r="BH11" s="149" t="str">
        <f t="shared" si="8"/>
        <v>PAID OFF</v>
      </c>
      <c r="BI11" s="149" t="str">
        <f t="shared" si="8"/>
        <v>PAID OFF</v>
      </c>
      <c r="BJ11" s="149" t="str">
        <f t="shared" si="8"/>
        <v>PAID OFF</v>
      </c>
      <c r="BK11" s="149" t="str">
        <f t="shared" si="8"/>
        <v>PAID OFF</v>
      </c>
      <c r="BL11" s="149" t="str">
        <f t="shared" si="8"/>
        <v>PAID OFF</v>
      </c>
      <c r="BM11" s="149" t="str">
        <f t="shared" si="8"/>
        <v>PAID OFF</v>
      </c>
      <c r="BN11" s="149" t="str">
        <f t="shared" si="8"/>
        <v>PAID OFF</v>
      </c>
      <c r="BO11" s="149" t="str">
        <f t="shared" si="8"/>
        <v>PAID OFF</v>
      </c>
      <c r="BP11" s="149" t="str">
        <f t="shared" ref="BP11:CU11" si="9">IF(BP10=0,"PAID OFF","")</f>
        <v>PAID OFF</v>
      </c>
      <c r="BQ11" s="149" t="str">
        <f t="shared" si="9"/>
        <v>PAID OFF</v>
      </c>
      <c r="BR11" s="149" t="str">
        <f t="shared" si="9"/>
        <v>PAID OFF</v>
      </c>
      <c r="BS11" s="149" t="str">
        <f t="shared" si="9"/>
        <v>PAID OFF</v>
      </c>
      <c r="BT11" s="149" t="str">
        <f t="shared" si="9"/>
        <v>PAID OFF</v>
      </c>
      <c r="BU11" s="149" t="str">
        <f t="shared" si="9"/>
        <v>PAID OFF</v>
      </c>
      <c r="BV11" s="149" t="str">
        <f t="shared" si="9"/>
        <v>PAID OFF</v>
      </c>
      <c r="BW11" s="149" t="str">
        <f t="shared" si="9"/>
        <v>PAID OFF</v>
      </c>
      <c r="BX11" s="149" t="str">
        <f t="shared" si="9"/>
        <v>PAID OFF</v>
      </c>
      <c r="BY11" s="149" t="str">
        <f t="shared" si="9"/>
        <v>PAID OFF</v>
      </c>
      <c r="BZ11" s="149" t="str">
        <f t="shared" si="9"/>
        <v>PAID OFF</v>
      </c>
      <c r="CA11" s="149" t="str">
        <f t="shared" si="9"/>
        <v>PAID OFF</v>
      </c>
      <c r="CB11" s="149" t="str">
        <f t="shared" si="9"/>
        <v>PAID OFF</v>
      </c>
      <c r="CC11" s="149" t="str">
        <f t="shared" si="9"/>
        <v>PAID OFF</v>
      </c>
      <c r="CD11" s="149" t="str">
        <f t="shared" si="9"/>
        <v>PAID OFF</v>
      </c>
      <c r="CE11" s="149" t="str">
        <f t="shared" si="9"/>
        <v>PAID OFF</v>
      </c>
      <c r="CF11" s="149" t="str">
        <f t="shared" si="9"/>
        <v>PAID OFF</v>
      </c>
      <c r="CG11" s="149" t="str">
        <f t="shared" si="9"/>
        <v>PAID OFF</v>
      </c>
      <c r="CH11" s="149" t="str">
        <f t="shared" si="9"/>
        <v>PAID OFF</v>
      </c>
      <c r="CI11" s="149" t="str">
        <f t="shared" si="9"/>
        <v>PAID OFF</v>
      </c>
      <c r="CJ11" s="149" t="str">
        <f t="shared" si="9"/>
        <v>PAID OFF</v>
      </c>
      <c r="CK11" s="149" t="str">
        <f t="shared" si="9"/>
        <v>PAID OFF</v>
      </c>
      <c r="CL11" s="149" t="str">
        <f t="shared" si="9"/>
        <v>PAID OFF</v>
      </c>
      <c r="CM11" s="149" t="str">
        <f t="shared" si="9"/>
        <v>PAID OFF</v>
      </c>
      <c r="CN11" s="149" t="str">
        <f t="shared" si="9"/>
        <v>PAID OFF</v>
      </c>
      <c r="CO11" s="149" t="str">
        <f t="shared" si="9"/>
        <v>PAID OFF</v>
      </c>
      <c r="CP11" s="149" t="str">
        <f t="shared" si="9"/>
        <v>PAID OFF</v>
      </c>
      <c r="CQ11" s="149" t="str">
        <f t="shared" si="9"/>
        <v>PAID OFF</v>
      </c>
      <c r="CR11" s="149" t="str">
        <f t="shared" si="9"/>
        <v>PAID OFF</v>
      </c>
      <c r="CS11" s="149" t="str">
        <f t="shared" si="9"/>
        <v>PAID OFF</v>
      </c>
      <c r="CT11" s="149" t="str">
        <f t="shared" si="9"/>
        <v>PAID OFF</v>
      </c>
      <c r="CU11" s="149" t="str">
        <f t="shared" si="9"/>
        <v>PAID OFF</v>
      </c>
    </row>
    <row r="12" spans="1:99" x14ac:dyDescent="0.35">
      <c r="A12" s="34"/>
      <c r="B12" s="150" t="s">
        <v>38</v>
      </c>
      <c r="C12" s="150">
        <f>IF(C11="PAID OFF",1,1)</f>
        <v>1</v>
      </c>
      <c r="D12" s="150">
        <f>IF(D11="PAID OFF","",C12+1)</f>
        <v>2</v>
      </c>
      <c r="E12" s="150">
        <f>IF(E11="PAID OFF","",D12+1)</f>
        <v>3</v>
      </c>
      <c r="F12" s="150">
        <f t="shared" ref="F12:BQ12" si="10">IF(F11="PAID OFF","",E12+1)</f>
        <v>4</v>
      </c>
      <c r="G12" s="150">
        <f t="shared" si="10"/>
        <v>5</v>
      </c>
      <c r="H12" s="150">
        <f t="shared" si="10"/>
        <v>6</v>
      </c>
      <c r="I12" s="150">
        <f t="shared" si="10"/>
        <v>7</v>
      </c>
      <c r="J12" s="150">
        <f t="shared" si="10"/>
        <v>8</v>
      </c>
      <c r="K12" s="150">
        <f t="shared" si="10"/>
        <v>9</v>
      </c>
      <c r="L12" s="150">
        <f t="shared" si="10"/>
        <v>10</v>
      </c>
      <c r="M12" s="150">
        <f t="shared" si="10"/>
        <v>11</v>
      </c>
      <c r="N12" s="150">
        <f t="shared" si="10"/>
        <v>12</v>
      </c>
      <c r="O12" s="150">
        <f t="shared" si="10"/>
        <v>13</v>
      </c>
      <c r="P12" s="150">
        <f t="shared" si="10"/>
        <v>14</v>
      </c>
      <c r="Q12" s="150">
        <f t="shared" si="10"/>
        <v>15</v>
      </c>
      <c r="R12" s="150">
        <f t="shared" si="10"/>
        <v>16</v>
      </c>
      <c r="S12" s="150">
        <f t="shared" si="10"/>
        <v>17</v>
      </c>
      <c r="T12" s="150">
        <f t="shared" si="10"/>
        <v>18</v>
      </c>
      <c r="U12" s="150">
        <f t="shared" si="10"/>
        <v>19</v>
      </c>
      <c r="V12" s="150">
        <f t="shared" si="10"/>
        <v>20</v>
      </c>
      <c r="W12" s="150">
        <f t="shared" si="10"/>
        <v>21</v>
      </c>
      <c r="X12" s="150">
        <f t="shared" si="10"/>
        <v>22</v>
      </c>
      <c r="Y12" s="150">
        <f t="shared" si="10"/>
        <v>23</v>
      </c>
      <c r="Z12" s="150">
        <f t="shared" si="10"/>
        <v>24</v>
      </c>
      <c r="AA12" s="150">
        <f t="shared" si="10"/>
        <v>25</v>
      </c>
      <c r="AB12" s="150">
        <f t="shared" si="10"/>
        <v>26</v>
      </c>
      <c r="AC12" s="150">
        <f t="shared" si="10"/>
        <v>27</v>
      </c>
      <c r="AD12" s="150">
        <f t="shared" si="10"/>
        <v>28</v>
      </c>
      <c r="AE12" s="150">
        <f t="shared" si="10"/>
        <v>29</v>
      </c>
      <c r="AF12" s="150" t="str">
        <f t="shared" si="10"/>
        <v/>
      </c>
      <c r="AG12" s="150" t="str">
        <f t="shared" si="10"/>
        <v/>
      </c>
      <c r="AH12" s="150" t="str">
        <f t="shared" si="10"/>
        <v/>
      </c>
      <c r="AI12" s="150" t="str">
        <f t="shared" si="10"/>
        <v/>
      </c>
      <c r="AJ12" s="150" t="str">
        <f t="shared" si="10"/>
        <v/>
      </c>
      <c r="AK12" s="150" t="str">
        <f t="shared" si="10"/>
        <v/>
      </c>
      <c r="AL12" s="150" t="str">
        <f t="shared" si="10"/>
        <v/>
      </c>
      <c r="AM12" s="150" t="str">
        <f t="shared" si="10"/>
        <v/>
      </c>
      <c r="AN12" s="150" t="str">
        <f t="shared" si="10"/>
        <v/>
      </c>
      <c r="AO12" s="150" t="str">
        <f t="shared" si="10"/>
        <v/>
      </c>
      <c r="AP12" s="150" t="str">
        <f t="shared" si="10"/>
        <v/>
      </c>
      <c r="AQ12" s="150" t="str">
        <f t="shared" si="10"/>
        <v/>
      </c>
      <c r="AR12" s="150" t="str">
        <f t="shared" si="10"/>
        <v/>
      </c>
      <c r="AS12" s="150" t="str">
        <f t="shared" si="10"/>
        <v/>
      </c>
      <c r="AT12" s="150" t="str">
        <f t="shared" si="10"/>
        <v/>
      </c>
      <c r="AU12" s="150" t="str">
        <f t="shared" si="10"/>
        <v/>
      </c>
      <c r="AV12" s="150" t="str">
        <f t="shared" si="10"/>
        <v/>
      </c>
      <c r="AW12" s="150" t="str">
        <f t="shared" si="10"/>
        <v/>
      </c>
      <c r="AX12" s="150" t="str">
        <f t="shared" si="10"/>
        <v/>
      </c>
      <c r="AY12" s="150" t="str">
        <f t="shared" si="10"/>
        <v/>
      </c>
      <c r="AZ12" s="150" t="str">
        <f t="shared" si="10"/>
        <v/>
      </c>
      <c r="BA12" s="150" t="str">
        <f t="shared" si="10"/>
        <v/>
      </c>
      <c r="BB12" s="150" t="str">
        <f t="shared" si="10"/>
        <v/>
      </c>
      <c r="BC12" s="150" t="str">
        <f t="shared" si="10"/>
        <v/>
      </c>
      <c r="BD12" s="150" t="str">
        <f t="shared" si="10"/>
        <v/>
      </c>
      <c r="BE12" s="150" t="str">
        <f t="shared" si="10"/>
        <v/>
      </c>
      <c r="BF12" s="150" t="str">
        <f t="shared" si="10"/>
        <v/>
      </c>
      <c r="BG12" s="150" t="str">
        <f t="shared" si="10"/>
        <v/>
      </c>
      <c r="BH12" s="150" t="str">
        <f t="shared" si="10"/>
        <v/>
      </c>
      <c r="BI12" s="150" t="str">
        <f t="shared" si="10"/>
        <v/>
      </c>
      <c r="BJ12" s="150" t="str">
        <f t="shared" si="10"/>
        <v/>
      </c>
      <c r="BK12" s="150" t="str">
        <f t="shared" si="10"/>
        <v/>
      </c>
      <c r="BL12" s="150" t="str">
        <f t="shared" si="10"/>
        <v/>
      </c>
      <c r="BM12" s="150" t="str">
        <f t="shared" si="10"/>
        <v/>
      </c>
      <c r="BN12" s="150" t="str">
        <f t="shared" si="10"/>
        <v/>
      </c>
      <c r="BO12" s="150" t="str">
        <f t="shared" si="10"/>
        <v/>
      </c>
      <c r="BP12" s="150" t="str">
        <f t="shared" si="10"/>
        <v/>
      </c>
      <c r="BQ12" s="150" t="str">
        <f t="shared" si="10"/>
        <v/>
      </c>
      <c r="BR12" s="150" t="str">
        <f t="shared" ref="BR12:CU12" si="11">IF(BR11="PAID OFF","",BQ12+1)</f>
        <v/>
      </c>
      <c r="BS12" s="150" t="str">
        <f t="shared" si="11"/>
        <v/>
      </c>
      <c r="BT12" s="150" t="str">
        <f t="shared" si="11"/>
        <v/>
      </c>
      <c r="BU12" s="150" t="str">
        <f t="shared" si="11"/>
        <v/>
      </c>
      <c r="BV12" s="150" t="str">
        <f t="shared" si="11"/>
        <v/>
      </c>
      <c r="BW12" s="150" t="str">
        <f t="shared" si="11"/>
        <v/>
      </c>
      <c r="BX12" s="150" t="str">
        <f t="shared" si="11"/>
        <v/>
      </c>
      <c r="BY12" s="150" t="str">
        <f t="shared" si="11"/>
        <v/>
      </c>
      <c r="BZ12" s="150" t="str">
        <f t="shared" si="11"/>
        <v/>
      </c>
      <c r="CA12" s="150" t="str">
        <f t="shared" si="11"/>
        <v/>
      </c>
      <c r="CB12" s="150" t="str">
        <f t="shared" si="11"/>
        <v/>
      </c>
      <c r="CC12" s="150" t="str">
        <f t="shared" si="11"/>
        <v/>
      </c>
      <c r="CD12" s="150" t="str">
        <f t="shared" si="11"/>
        <v/>
      </c>
      <c r="CE12" s="150" t="str">
        <f t="shared" si="11"/>
        <v/>
      </c>
      <c r="CF12" s="150" t="str">
        <f t="shared" si="11"/>
        <v/>
      </c>
      <c r="CG12" s="150" t="str">
        <f t="shared" si="11"/>
        <v/>
      </c>
      <c r="CH12" s="150" t="str">
        <f t="shared" si="11"/>
        <v/>
      </c>
      <c r="CI12" s="150" t="str">
        <f t="shared" si="11"/>
        <v/>
      </c>
      <c r="CJ12" s="150" t="str">
        <f t="shared" si="11"/>
        <v/>
      </c>
      <c r="CK12" s="150" t="str">
        <f t="shared" si="11"/>
        <v/>
      </c>
      <c r="CL12" s="150" t="str">
        <f t="shared" si="11"/>
        <v/>
      </c>
      <c r="CM12" s="150" t="str">
        <f t="shared" si="11"/>
        <v/>
      </c>
      <c r="CN12" s="150" t="str">
        <f t="shared" si="11"/>
        <v/>
      </c>
      <c r="CO12" s="150" t="str">
        <f t="shared" si="11"/>
        <v/>
      </c>
      <c r="CP12" s="150" t="str">
        <f t="shared" si="11"/>
        <v/>
      </c>
      <c r="CQ12" s="150" t="str">
        <f t="shared" si="11"/>
        <v/>
      </c>
      <c r="CR12" s="150" t="str">
        <f t="shared" si="11"/>
        <v/>
      </c>
      <c r="CS12" s="150" t="str">
        <f t="shared" si="11"/>
        <v/>
      </c>
      <c r="CT12" s="150" t="str">
        <f t="shared" si="11"/>
        <v/>
      </c>
      <c r="CU12" s="150" t="str">
        <f t="shared" si="11"/>
        <v/>
      </c>
    </row>
    <row r="13" spans="1:99" x14ac:dyDescent="0.35">
      <c r="A13" s="31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</row>
    <row r="14" spans="1:99" x14ac:dyDescent="0.35">
      <c r="A14" s="35" t="s">
        <v>39</v>
      </c>
      <c r="B14" s="153" t="str">
        <f>'In depth results'!J4</f>
        <v>Westpac credit card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</row>
    <row r="15" spans="1:99" x14ac:dyDescent="0.35">
      <c r="A15" s="36"/>
      <c r="B15" s="154" t="s">
        <v>32</v>
      </c>
      <c r="C15" s="154"/>
      <c r="D15" s="155">
        <f>C20</f>
        <v>7873.333333333333</v>
      </c>
      <c r="E15" s="155">
        <f>D20</f>
        <v>7746.1388888888887</v>
      </c>
      <c r="F15" s="155">
        <f t="shared" ref="F15:BQ15" si="12">E20</f>
        <v>7618.4144675925927</v>
      </c>
      <c r="G15" s="155">
        <f t="shared" si="12"/>
        <v>7490.1578612075618</v>
      </c>
      <c r="H15" s="155">
        <f t="shared" si="12"/>
        <v>7361.3668522959269</v>
      </c>
      <c r="I15" s="155">
        <f t="shared" si="12"/>
        <v>7232.0392141804932</v>
      </c>
      <c r="J15" s="155">
        <f t="shared" si="12"/>
        <v>7102.1727109062449</v>
      </c>
      <c r="K15" s="155">
        <f t="shared" si="12"/>
        <v>6971.7650972016872</v>
      </c>
      <c r="L15" s="155">
        <f t="shared" si="12"/>
        <v>6840.8141184400274</v>
      </c>
      <c r="M15" s="155">
        <f t="shared" si="12"/>
        <v>6709.3175106001945</v>
      </c>
      <c r="N15" s="155">
        <f t="shared" si="12"/>
        <v>6577.2730002276949</v>
      </c>
      <c r="O15" s="155">
        <f t="shared" si="12"/>
        <v>6444.6783043953101</v>
      </c>
      <c r="P15" s="155">
        <f t="shared" si="12"/>
        <v>6311.531130663624</v>
      </c>
      <c r="Q15" s="155">
        <f t="shared" si="12"/>
        <v>6177.8291770413889</v>
      </c>
      <c r="R15" s="155">
        <f t="shared" si="12"/>
        <v>6043.5701319457285</v>
      </c>
      <c r="S15" s="155">
        <f t="shared" si="12"/>
        <v>5908.7516741621694</v>
      </c>
      <c r="T15" s="155">
        <f t="shared" si="12"/>
        <v>5773.3714728045115</v>
      </c>
      <c r="U15" s="155">
        <f t="shared" si="12"/>
        <v>5637.4271872745303</v>
      </c>
      <c r="V15" s="155">
        <f t="shared" si="12"/>
        <v>5500.9164672215074</v>
      </c>
      <c r="W15" s="155">
        <f t="shared" si="12"/>
        <v>5363.8369525015969</v>
      </c>
      <c r="X15" s="155">
        <f t="shared" si="12"/>
        <v>5226.1862731370202</v>
      </c>
      <c r="Y15" s="155">
        <f t="shared" si="12"/>
        <v>5087.962049275091</v>
      </c>
      <c r="Z15" s="155">
        <f t="shared" si="12"/>
        <v>4949.1618911470705</v>
      </c>
      <c r="AA15" s="155">
        <f t="shared" si="12"/>
        <v>4809.78339902685</v>
      </c>
      <c r="AB15" s="155">
        <f t="shared" si="12"/>
        <v>4669.8241631894616</v>
      </c>
      <c r="AC15" s="155">
        <f t="shared" si="12"/>
        <v>4529.2817638694178</v>
      </c>
      <c r="AD15" s="155">
        <f t="shared" si="12"/>
        <v>4388.1537712188738</v>
      </c>
      <c r="AE15" s="155">
        <f t="shared" si="12"/>
        <v>4246.437745265619</v>
      </c>
      <c r="AF15" s="155">
        <f t="shared" si="12"/>
        <v>4104.1312358708929</v>
      </c>
      <c r="AG15" s="155">
        <f t="shared" si="12"/>
        <v>3775.4426801923919</v>
      </c>
      <c r="AH15" s="155">
        <f t="shared" si="12"/>
        <v>3381.1736913598602</v>
      </c>
      <c r="AI15" s="155">
        <f t="shared" si="12"/>
        <v>2985.2619150738597</v>
      </c>
      <c r="AJ15" s="155">
        <f t="shared" si="12"/>
        <v>2587.7005063866673</v>
      </c>
      <c r="AK15" s="155">
        <f t="shared" si="12"/>
        <v>2188.4825918299452</v>
      </c>
      <c r="AL15" s="155">
        <f t="shared" si="12"/>
        <v>1787.6012692959034</v>
      </c>
      <c r="AM15" s="155">
        <f t="shared" si="12"/>
        <v>1385.0496079179698</v>
      </c>
      <c r="AN15" s="155">
        <f t="shared" si="12"/>
        <v>980.8206479509613</v>
      </c>
      <c r="AO15" s="155">
        <f t="shared" si="12"/>
        <v>574.90740065075693</v>
      </c>
      <c r="AP15" s="155">
        <f t="shared" si="12"/>
        <v>167.3028481534684</v>
      </c>
      <c r="AQ15" s="155">
        <f t="shared" si="12"/>
        <v>0</v>
      </c>
      <c r="AR15" s="155">
        <f t="shared" si="12"/>
        <v>0</v>
      </c>
      <c r="AS15" s="155">
        <f t="shared" si="12"/>
        <v>0</v>
      </c>
      <c r="AT15" s="155">
        <f t="shared" si="12"/>
        <v>0</v>
      </c>
      <c r="AU15" s="155">
        <f t="shared" si="12"/>
        <v>0</v>
      </c>
      <c r="AV15" s="155">
        <f t="shared" si="12"/>
        <v>0</v>
      </c>
      <c r="AW15" s="155">
        <f t="shared" si="12"/>
        <v>0</v>
      </c>
      <c r="AX15" s="155">
        <f t="shared" si="12"/>
        <v>0</v>
      </c>
      <c r="AY15" s="155">
        <f t="shared" si="12"/>
        <v>0</v>
      </c>
      <c r="AZ15" s="155">
        <f t="shared" si="12"/>
        <v>0</v>
      </c>
      <c r="BA15" s="155">
        <f t="shared" si="12"/>
        <v>0</v>
      </c>
      <c r="BB15" s="155">
        <f t="shared" si="12"/>
        <v>0</v>
      </c>
      <c r="BC15" s="155">
        <f t="shared" si="12"/>
        <v>0</v>
      </c>
      <c r="BD15" s="155">
        <f t="shared" si="12"/>
        <v>0</v>
      </c>
      <c r="BE15" s="155">
        <f t="shared" si="12"/>
        <v>0</v>
      </c>
      <c r="BF15" s="155">
        <f t="shared" si="12"/>
        <v>0</v>
      </c>
      <c r="BG15" s="155">
        <f t="shared" si="12"/>
        <v>0</v>
      </c>
      <c r="BH15" s="155">
        <f t="shared" si="12"/>
        <v>0</v>
      </c>
      <c r="BI15" s="155">
        <f t="shared" si="12"/>
        <v>0</v>
      </c>
      <c r="BJ15" s="155">
        <f t="shared" si="12"/>
        <v>0</v>
      </c>
      <c r="BK15" s="155">
        <f t="shared" si="12"/>
        <v>0</v>
      </c>
      <c r="BL15" s="155">
        <f t="shared" si="12"/>
        <v>0</v>
      </c>
      <c r="BM15" s="155">
        <f t="shared" si="12"/>
        <v>0</v>
      </c>
      <c r="BN15" s="155">
        <f t="shared" si="12"/>
        <v>0</v>
      </c>
      <c r="BO15" s="155">
        <f t="shared" si="12"/>
        <v>0</v>
      </c>
      <c r="BP15" s="155">
        <f t="shared" si="12"/>
        <v>0</v>
      </c>
      <c r="BQ15" s="155">
        <f t="shared" si="12"/>
        <v>0</v>
      </c>
      <c r="BR15" s="155">
        <f t="shared" ref="BR15:CU15" si="13">BQ20</f>
        <v>0</v>
      </c>
      <c r="BS15" s="155">
        <f t="shared" si="13"/>
        <v>0</v>
      </c>
      <c r="BT15" s="155">
        <f t="shared" si="13"/>
        <v>0</v>
      </c>
      <c r="BU15" s="155">
        <f t="shared" si="13"/>
        <v>0</v>
      </c>
      <c r="BV15" s="155">
        <f t="shared" si="13"/>
        <v>0</v>
      </c>
      <c r="BW15" s="155">
        <f t="shared" si="13"/>
        <v>0</v>
      </c>
      <c r="BX15" s="155">
        <f t="shared" si="13"/>
        <v>0</v>
      </c>
      <c r="BY15" s="155">
        <f t="shared" si="13"/>
        <v>0</v>
      </c>
      <c r="BZ15" s="155">
        <f t="shared" si="13"/>
        <v>0</v>
      </c>
      <c r="CA15" s="155">
        <f t="shared" si="13"/>
        <v>0</v>
      </c>
      <c r="CB15" s="155">
        <f t="shared" si="13"/>
        <v>0</v>
      </c>
      <c r="CC15" s="155">
        <f t="shared" si="13"/>
        <v>0</v>
      </c>
      <c r="CD15" s="155">
        <f t="shared" si="13"/>
        <v>0</v>
      </c>
      <c r="CE15" s="155">
        <f t="shared" si="13"/>
        <v>0</v>
      </c>
      <c r="CF15" s="155">
        <f t="shared" si="13"/>
        <v>0</v>
      </c>
      <c r="CG15" s="155">
        <f t="shared" si="13"/>
        <v>0</v>
      </c>
      <c r="CH15" s="155">
        <f t="shared" si="13"/>
        <v>0</v>
      </c>
      <c r="CI15" s="155">
        <f t="shared" si="13"/>
        <v>0</v>
      </c>
      <c r="CJ15" s="155">
        <f t="shared" si="13"/>
        <v>0</v>
      </c>
      <c r="CK15" s="155">
        <f t="shared" si="13"/>
        <v>0</v>
      </c>
      <c r="CL15" s="155">
        <f t="shared" si="13"/>
        <v>0</v>
      </c>
      <c r="CM15" s="155">
        <f t="shared" si="13"/>
        <v>0</v>
      </c>
      <c r="CN15" s="155">
        <f t="shared" si="13"/>
        <v>0</v>
      </c>
      <c r="CO15" s="155">
        <f t="shared" si="13"/>
        <v>0</v>
      </c>
      <c r="CP15" s="155">
        <f t="shared" si="13"/>
        <v>0</v>
      </c>
      <c r="CQ15" s="155">
        <f t="shared" si="13"/>
        <v>0</v>
      </c>
      <c r="CR15" s="155">
        <f t="shared" si="13"/>
        <v>0</v>
      </c>
      <c r="CS15" s="155">
        <f t="shared" si="13"/>
        <v>0</v>
      </c>
      <c r="CT15" s="155">
        <f t="shared" si="13"/>
        <v>0</v>
      </c>
      <c r="CU15" s="155">
        <f t="shared" si="13"/>
        <v>0</v>
      </c>
    </row>
    <row r="16" spans="1:99" x14ac:dyDescent="0.35">
      <c r="A16" s="36"/>
      <c r="B16" s="154" t="s">
        <v>33</v>
      </c>
      <c r="C16" s="155">
        <f>C17*('In depth results'!L4/12)</f>
        <v>33.333333333333336</v>
      </c>
      <c r="D16" s="155">
        <f>D15*('In depth results'!$C$4/12)</f>
        <v>32.805555555555557</v>
      </c>
      <c r="E16" s="155">
        <f>E15*('In depth results'!$C$4/12)</f>
        <v>32.275578703703701</v>
      </c>
      <c r="F16" s="155">
        <f>F15*('In depth results'!$C$4/12)</f>
        <v>31.743393614969136</v>
      </c>
      <c r="G16" s="155">
        <f>G15*('In depth results'!$C$4/12)</f>
        <v>31.20899108836484</v>
      </c>
      <c r="H16" s="155">
        <f>H15*('In depth results'!$C$4/12)</f>
        <v>30.67236188456636</v>
      </c>
      <c r="I16" s="155">
        <f>I15*('In depth results'!$C$4/12)</f>
        <v>30.133496725752053</v>
      </c>
      <c r="J16" s="155">
        <f>J15*('In depth results'!$C$4/12)</f>
        <v>29.592386295442687</v>
      </c>
      <c r="K16" s="155">
        <f>K15*('In depth results'!$C$4/12)</f>
        <v>29.049021238340362</v>
      </c>
      <c r="L16" s="155">
        <f>L15*('In depth results'!$C$4/12)</f>
        <v>28.503392160166779</v>
      </c>
      <c r="M16" s="155">
        <f>M15*('In depth results'!$C$4/12)</f>
        <v>27.95548962750081</v>
      </c>
      <c r="N16" s="155">
        <f>N15*('In depth results'!$C$4/12)</f>
        <v>27.405304167615395</v>
      </c>
      <c r="O16" s="155">
        <f>O15*('In depth results'!$C$4/12)</f>
        <v>26.852826268313791</v>
      </c>
      <c r="P16" s="155">
        <f>P15*('In depth results'!$C$4/12)</f>
        <v>26.2980463777651</v>
      </c>
      <c r="Q16" s="155">
        <f>Q15*('In depth results'!$C$4/12)</f>
        <v>25.740954904339119</v>
      </c>
      <c r="R16" s="155">
        <f>R15*('In depth results'!$C$4/12)</f>
        <v>25.181542216440533</v>
      </c>
      <c r="S16" s="155">
        <f>S15*('In depth results'!$C$4/12)</f>
        <v>24.619798642342371</v>
      </c>
      <c r="T16" s="155">
        <f>T15*('In depth results'!$C$4/12)</f>
        <v>24.055714470018799</v>
      </c>
      <c r="U16" s="155">
        <f>U15*('In depth results'!$C$4/12)</f>
        <v>23.489279946977209</v>
      </c>
      <c r="V16" s="155">
        <f>V15*('In depth results'!$C$4/12)</f>
        <v>22.920485280089615</v>
      </c>
      <c r="W16" s="155">
        <f>W15*('In depth results'!$C$4/12)</f>
        <v>22.349320635423322</v>
      </c>
      <c r="X16" s="155">
        <f>X15*('In depth results'!$C$4/12)</f>
        <v>21.775776138070917</v>
      </c>
      <c r="Y16" s="155">
        <f>Y15*('In depth results'!$C$4/12)</f>
        <v>21.199841871979544</v>
      </c>
      <c r="Z16" s="155">
        <f>Z15*('In depth results'!$C$4/12)</f>
        <v>20.621507879779461</v>
      </c>
      <c r="AA16" s="155">
        <f>AA15*('In depth results'!$C$4/12)</f>
        <v>20.040764162611875</v>
      </c>
      <c r="AB16" s="155">
        <f>AB15*('In depth results'!$C$4/12)</f>
        <v>19.457600679956091</v>
      </c>
      <c r="AC16" s="155">
        <f>AC15*('In depth results'!$C$4/12)</f>
        <v>18.872007349455906</v>
      </c>
      <c r="AD16" s="155">
        <f>AD15*('In depth results'!$C$4/12)</f>
        <v>18.283974046745307</v>
      </c>
      <c r="AE16" s="155">
        <f>AE15*('In depth results'!$C$4/12)</f>
        <v>17.693490605273411</v>
      </c>
      <c r="AF16" s="155">
        <f>AF15*('In depth results'!$C$4/12)</f>
        <v>17.10054681612872</v>
      </c>
      <c r="AG16" s="155">
        <f>AG15*('In depth results'!$C$4/12)</f>
        <v>15.731011167468299</v>
      </c>
      <c r="AH16" s="155">
        <f>AH15*('In depth results'!$C$4/12)</f>
        <v>14.088223713999417</v>
      </c>
      <c r="AI16" s="155">
        <f>AI15*('In depth results'!$C$4/12)</f>
        <v>12.438591312807748</v>
      </c>
      <c r="AJ16" s="155">
        <f>AJ15*('In depth results'!$C$4/12)</f>
        <v>10.782085443277779</v>
      </c>
      <c r="AK16" s="155">
        <f>AK15*('In depth results'!$C$4/12)</f>
        <v>9.1186774659581058</v>
      </c>
      <c r="AL16" s="155">
        <f>AL15*('In depth results'!$C$4/12)</f>
        <v>7.448338622066264</v>
      </c>
      <c r="AM16" s="155">
        <f>AM15*('In depth results'!$C$4/12)</f>
        <v>5.7710400329915403</v>
      </c>
      <c r="AN16" s="155">
        <f>AN15*('In depth results'!$C$4/12)</f>
        <v>4.0867526997956718</v>
      </c>
      <c r="AO16" s="155">
        <f>AO15*('In depth results'!$C$4/12)</f>
        <v>2.395447502711487</v>
      </c>
      <c r="AP16" s="155">
        <f>AP15*('In depth results'!$C$4/12)</f>
        <v>0.69709520063945163</v>
      </c>
      <c r="AQ16" s="155">
        <f>AQ15*('In depth results'!$C$4/12)</f>
        <v>0</v>
      </c>
      <c r="AR16" s="155">
        <f>AR15*('In depth results'!$C$4/12)</f>
        <v>0</v>
      </c>
      <c r="AS16" s="155">
        <f>AS15*('In depth results'!$C$4/12)</f>
        <v>0</v>
      </c>
      <c r="AT16" s="155">
        <f>AT15*('In depth results'!$C$4/12)</f>
        <v>0</v>
      </c>
      <c r="AU16" s="155">
        <f>AU15*('In depth results'!$C$4/12)</f>
        <v>0</v>
      </c>
      <c r="AV16" s="155">
        <f>AV15*('In depth results'!$C$4/12)</f>
        <v>0</v>
      </c>
      <c r="AW16" s="155">
        <f>AW15*('In depth results'!$C$4/12)</f>
        <v>0</v>
      </c>
      <c r="AX16" s="155">
        <f>AX15*('In depth results'!$C$4/12)</f>
        <v>0</v>
      </c>
      <c r="AY16" s="155">
        <f>AY15*('In depth results'!$C$4/12)</f>
        <v>0</v>
      </c>
      <c r="AZ16" s="155">
        <f>AZ15*('In depth results'!$C$4/12)</f>
        <v>0</v>
      </c>
      <c r="BA16" s="155">
        <f>BA15*('In depth results'!$C$4/12)</f>
        <v>0</v>
      </c>
      <c r="BB16" s="155">
        <f>BB15*('In depth results'!$C$4/12)</f>
        <v>0</v>
      </c>
      <c r="BC16" s="155">
        <f>BC15*('In depth results'!$C$4/12)</f>
        <v>0</v>
      </c>
      <c r="BD16" s="155">
        <f>BD15*('In depth results'!$C$4/12)</f>
        <v>0</v>
      </c>
      <c r="BE16" s="155">
        <f>BE15*('In depth results'!$C$4/12)</f>
        <v>0</v>
      </c>
      <c r="BF16" s="155">
        <f>BF15*('In depth results'!$C$4/12)</f>
        <v>0</v>
      </c>
      <c r="BG16" s="155">
        <f>BG15*('In depth results'!$C$4/12)</f>
        <v>0</v>
      </c>
      <c r="BH16" s="155">
        <f>BH15*('In depth results'!$C$4/12)</f>
        <v>0</v>
      </c>
      <c r="BI16" s="155">
        <f>BI15*('In depth results'!$C$4/12)</f>
        <v>0</v>
      </c>
      <c r="BJ16" s="155">
        <f>BJ15*('In depth results'!$C$4/12)</f>
        <v>0</v>
      </c>
      <c r="BK16" s="155">
        <f>BK15*('In depth results'!$C$4/12)</f>
        <v>0</v>
      </c>
      <c r="BL16" s="155">
        <f>BL15*('In depth results'!$C$4/12)</f>
        <v>0</v>
      </c>
      <c r="BM16" s="155">
        <f>BM15*('In depth results'!$C$4/12)</f>
        <v>0</v>
      </c>
      <c r="BN16" s="155">
        <f>BN15*('In depth results'!$C$4/12)</f>
        <v>0</v>
      </c>
      <c r="BO16" s="155">
        <f>BO15*('In depth results'!$C$4/12)</f>
        <v>0</v>
      </c>
      <c r="BP16" s="155">
        <f>BP15*('In depth results'!$C$4/12)</f>
        <v>0</v>
      </c>
      <c r="BQ16" s="155">
        <f>BQ15*('In depth results'!$C$4/12)</f>
        <v>0</v>
      </c>
      <c r="BR16" s="155">
        <f>BR15*('In depth results'!$C$4/12)</f>
        <v>0</v>
      </c>
      <c r="BS16" s="155">
        <f>BS15*('In depth results'!$C$4/12)</f>
        <v>0</v>
      </c>
      <c r="BT16" s="155">
        <f>BT15*('In depth results'!$C$4/12)</f>
        <v>0</v>
      </c>
      <c r="BU16" s="155">
        <f>BU15*('In depth results'!$C$4/12)</f>
        <v>0</v>
      </c>
      <c r="BV16" s="155">
        <f>BV15*('In depth results'!$C$4/12)</f>
        <v>0</v>
      </c>
      <c r="BW16" s="155">
        <f>BW15*('In depth results'!$C$4/12)</f>
        <v>0</v>
      </c>
      <c r="BX16" s="155">
        <f>BX15*('In depth results'!$C$4/12)</f>
        <v>0</v>
      </c>
      <c r="BY16" s="155">
        <f>BY15*('In depth results'!$C$4/12)</f>
        <v>0</v>
      </c>
      <c r="BZ16" s="155">
        <f>BZ15*('In depth results'!$C$4/12)</f>
        <v>0</v>
      </c>
      <c r="CA16" s="155">
        <f>CA15*('In depth results'!$C$4/12)</f>
        <v>0</v>
      </c>
      <c r="CB16" s="155">
        <f>CB15*('In depth results'!$C$4/12)</f>
        <v>0</v>
      </c>
      <c r="CC16" s="155">
        <f>CC15*('In depth results'!$C$4/12)</f>
        <v>0</v>
      </c>
      <c r="CD16" s="155">
        <f>CD15*('In depth results'!$C$4/12)</f>
        <v>0</v>
      </c>
      <c r="CE16" s="155">
        <f>CE15*('In depth results'!$C$4/12)</f>
        <v>0</v>
      </c>
      <c r="CF16" s="155">
        <f>CF15*('In depth results'!$C$4/12)</f>
        <v>0</v>
      </c>
      <c r="CG16" s="155">
        <f>CG15*('In depth results'!$C$4/12)</f>
        <v>0</v>
      </c>
      <c r="CH16" s="155">
        <f>CH15*('In depth results'!$C$4/12)</f>
        <v>0</v>
      </c>
      <c r="CI16" s="155">
        <f>CI15*('In depth results'!$C$4/12)</f>
        <v>0</v>
      </c>
      <c r="CJ16" s="155">
        <f>CJ15*('In depth results'!$C$4/12)</f>
        <v>0</v>
      </c>
      <c r="CK16" s="155">
        <f>CK15*('In depth results'!$C$4/12)</f>
        <v>0</v>
      </c>
      <c r="CL16" s="155">
        <f>CL15*('In depth results'!$C$4/12)</f>
        <v>0</v>
      </c>
      <c r="CM16" s="155">
        <f>CM15*('In depth results'!$C$4/12)</f>
        <v>0</v>
      </c>
      <c r="CN16" s="155">
        <f>CN15*('In depth results'!$C$4/12)</f>
        <v>0</v>
      </c>
      <c r="CO16" s="155">
        <f>CO15*('In depth results'!$C$4/12)</f>
        <v>0</v>
      </c>
      <c r="CP16" s="155">
        <f>CP15*('In depth results'!$C$4/12)</f>
        <v>0</v>
      </c>
      <c r="CQ16" s="155">
        <f>CQ15*('In depth results'!$C$4/12)</f>
        <v>0</v>
      </c>
      <c r="CR16" s="155">
        <f>CR15*('In depth results'!$C$4/12)</f>
        <v>0</v>
      </c>
      <c r="CS16" s="155">
        <f>CS15*('In depth results'!$C$4/12)</f>
        <v>0</v>
      </c>
      <c r="CT16" s="155">
        <f>CT15*('In depth results'!$C$4/12)</f>
        <v>0</v>
      </c>
      <c r="CU16" s="155">
        <f>CU15*('In depth results'!$C$4/12)</f>
        <v>0</v>
      </c>
    </row>
    <row r="17" spans="1:99" x14ac:dyDescent="0.35">
      <c r="A17" s="36"/>
      <c r="B17" s="154" t="s">
        <v>34</v>
      </c>
      <c r="C17" s="155">
        <f>'In depth results'!K4</f>
        <v>8000</v>
      </c>
      <c r="D17" s="155">
        <f>D15+D16</f>
        <v>7906.1388888888887</v>
      </c>
      <c r="E17" s="155">
        <f t="shared" ref="E17:BP17" si="14">E15+E16</f>
        <v>7778.4144675925927</v>
      </c>
      <c r="F17" s="155">
        <f t="shared" si="14"/>
        <v>7650.1578612075618</v>
      </c>
      <c r="G17" s="155">
        <f t="shared" si="14"/>
        <v>7521.3668522959269</v>
      </c>
      <c r="H17" s="155">
        <f t="shared" si="14"/>
        <v>7392.0392141804932</v>
      </c>
      <c r="I17" s="155">
        <f t="shared" si="14"/>
        <v>7262.1727109062449</v>
      </c>
      <c r="J17" s="155">
        <f t="shared" si="14"/>
        <v>7131.7650972016872</v>
      </c>
      <c r="K17" s="155">
        <f t="shared" si="14"/>
        <v>7000.8141184400274</v>
      </c>
      <c r="L17" s="155">
        <f t="shared" si="14"/>
        <v>6869.3175106001945</v>
      </c>
      <c r="M17" s="155">
        <f t="shared" si="14"/>
        <v>6737.2730002276949</v>
      </c>
      <c r="N17" s="155">
        <f t="shared" si="14"/>
        <v>6604.6783043953101</v>
      </c>
      <c r="O17" s="155">
        <f t="shared" si="14"/>
        <v>6471.531130663624</v>
      </c>
      <c r="P17" s="155">
        <f t="shared" si="14"/>
        <v>6337.8291770413889</v>
      </c>
      <c r="Q17" s="155">
        <f t="shared" si="14"/>
        <v>6203.5701319457285</v>
      </c>
      <c r="R17" s="155">
        <f t="shared" si="14"/>
        <v>6068.7516741621694</v>
      </c>
      <c r="S17" s="155">
        <f t="shared" si="14"/>
        <v>5933.3714728045115</v>
      </c>
      <c r="T17" s="155">
        <f t="shared" si="14"/>
        <v>5797.4271872745303</v>
      </c>
      <c r="U17" s="155">
        <f t="shared" si="14"/>
        <v>5660.9164672215074</v>
      </c>
      <c r="V17" s="155">
        <f t="shared" si="14"/>
        <v>5523.8369525015969</v>
      </c>
      <c r="W17" s="155">
        <f t="shared" si="14"/>
        <v>5386.1862731370202</v>
      </c>
      <c r="X17" s="155">
        <f t="shared" si="14"/>
        <v>5247.962049275091</v>
      </c>
      <c r="Y17" s="155">
        <f t="shared" si="14"/>
        <v>5109.1618911470705</v>
      </c>
      <c r="Z17" s="155">
        <f t="shared" si="14"/>
        <v>4969.78339902685</v>
      </c>
      <c r="AA17" s="155">
        <f t="shared" si="14"/>
        <v>4829.8241631894616</v>
      </c>
      <c r="AB17" s="155">
        <f t="shared" si="14"/>
        <v>4689.2817638694178</v>
      </c>
      <c r="AC17" s="155">
        <f t="shared" si="14"/>
        <v>4548.1537712188738</v>
      </c>
      <c r="AD17" s="155">
        <f t="shared" si="14"/>
        <v>4406.437745265619</v>
      </c>
      <c r="AE17" s="155">
        <f t="shared" si="14"/>
        <v>4264.1312358708929</v>
      </c>
      <c r="AF17" s="155">
        <f t="shared" si="14"/>
        <v>4121.2317826870212</v>
      </c>
      <c r="AG17" s="155">
        <f t="shared" si="14"/>
        <v>3791.1736913598602</v>
      </c>
      <c r="AH17" s="155">
        <f t="shared" si="14"/>
        <v>3395.2619150738597</v>
      </c>
      <c r="AI17" s="155">
        <f t="shared" si="14"/>
        <v>2997.7005063866673</v>
      </c>
      <c r="AJ17" s="155">
        <f t="shared" si="14"/>
        <v>2598.4825918299452</v>
      </c>
      <c r="AK17" s="155">
        <f t="shared" si="14"/>
        <v>2197.6012692959034</v>
      </c>
      <c r="AL17" s="155">
        <f t="shared" si="14"/>
        <v>1795.0496079179698</v>
      </c>
      <c r="AM17" s="155">
        <f t="shared" si="14"/>
        <v>1390.8206479509613</v>
      </c>
      <c r="AN17" s="155">
        <f t="shared" si="14"/>
        <v>984.90740065075693</v>
      </c>
      <c r="AO17" s="155">
        <f t="shared" si="14"/>
        <v>577.3028481534684</v>
      </c>
      <c r="AP17" s="155">
        <f t="shared" si="14"/>
        <v>167.99994335410784</v>
      </c>
      <c r="AQ17" s="155">
        <f t="shared" si="14"/>
        <v>0</v>
      </c>
      <c r="AR17" s="155">
        <f t="shared" si="14"/>
        <v>0</v>
      </c>
      <c r="AS17" s="155">
        <f t="shared" si="14"/>
        <v>0</v>
      </c>
      <c r="AT17" s="155">
        <f t="shared" si="14"/>
        <v>0</v>
      </c>
      <c r="AU17" s="155">
        <f t="shared" si="14"/>
        <v>0</v>
      </c>
      <c r="AV17" s="155">
        <f t="shared" si="14"/>
        <v>0</v>
      </c>
      <c r="AW17" s="155">
        <f t="shared" si="14"/>
        <v>0</v>
      </c>
      <c r="AX17" s="155">
        <f t="shared" si="14"/>
        <v>0</v>
      </c>
      <c r="AY17" s="155">
        <f t="shared" si="14"/>
        <v>0</v>
      </c>
      <c r="AZ17" s="155">
        <f t="shared" si="14"/>
        <v>0</v>
      </c>
      <c r="BA17" s="155">
        <f t="shared" si="14"/>
        <v>0</v>
      </c>
      <c r="BB17" s="155">
        <f t="shared" si="14"/>
        <v>0</v>
      </c>
      <c r="BC17" s="155">
        <f t="shared" si="14"/>
        <v>0</v>
      </c>
      <c r="BD17" s="155">
        <f t="shared" si="14"/>
        <v>0</v>
      </c>
      <c r="BE17" s="155">
        <f t="shared" si="14"/>
        <v>0</v>
      </c>
      <c r="BF17" s="155">
        <f t="shared" si="14"/>
        <v>0</v>
      </c>
      <c r="BG17" s="155">
        <f t="shared" si="14"/>
        <v>0</v>
      </c>
      <c r="BH17" s="155">
        <f t="shared" si="14"/>
        <v>0</v>
      </c>
      <c r="BI17" s="155">
        <f t="shared" si="14"/>
        <v>0</v>
      </c>
      <c r="BJ17" s="155">
        <f t="shared" si="14"/>
        <v>0</v>
      </c>
      <c r="BK17" s="155">
        <f t="shared" si="14"/>
        <v>0</v>
      </c>
      <c r="BL17" s="155">
        <f t="shared" si="14"/>
        <v>0</v>
      </c>
      <c r="BM17" s="155">
        <f t="shared" si="14"/>
        <v>0</v>
      </c>
      <c r="BN17" s="155">
        <f t="shared" si="14"/>
        <v>0</v>
      </c>
      <c r="BO17" s="155">
        <f t="shared" si="14"/>
        <v>0</v>
      </c>
      <c r="BP17" s="155">
        <f t="shared" si="14"/>
        <v>0</v>
      </c>
      <c r="BQ17" s="155">
        <f t="shared" ref="BQ17:CU17" si="15">BQ15+BQ16</f>
        <v>0</v>
      </c>
      <c r="BR17" s="155">
        <f t="shared" si="15"/>
        <v>0</v>
      </c>
      <c r="BS17" s="155">
        <f t="shared" si="15"/>
        <v>0</v>
      </c>
      <c r="BT17" s="155">
        <f t="shared" si="15"/>
        <v>0</v>
      </c>
      <c r="BU17" s="155">
        <f t="shared" si="15"/>
        <v>0</v>
      </c>
      <c r="BV17" s="155">
        <f t="shared" si="15"/>
        <v>0</v>
      </c>
      <c r="BW17" s="155">
        <f t="shared" si="15"/>
        <v>0</v>
      </c>
      <c r="BX17" s="155">
        <f t="shared" si="15"/>
        <v>0</v>
      </c>
      <c r="BY17" s="155">
        <f t="shared" si="15"/>
        <v>0</v>
      </c>
      <c r="BZ17" s="155">
        <f t="shared" si="15"/>
        <v>0</v>
      </c>
      <c r="CA17" s="155">
        <f t="shared" si="15"/>
        <v>0</v>
      </c>
      <c r="CB17" s="155">
        <f t="shared" si="15"/>
        <v>0</v>
      </c>
      <c r="CC17" s="155">
        <f t="shared" si="15"/>
        <v>0</v>
      </c>
      <c r="CD17" s="155">
        <f t="shared" si="15"/>
        <v>0</v>
      </c>
      <c r="CE17" s="155">
        <f t="shared" si="15"/>
        <v>0</v>
      </c>
      <c r="CF17" s="155">
        <f t="shared" si="15"/>
        <v>0</v>
      </c>
      <c r="CG17" s="155">
        <f t="shared" si="15"/>
        <v>0</v>
      </c>
      <c r="CH17" s="155">
        <f t="shared" si="15"/>
        <v>0</v>
      </c>
      <c r="CI17" s="155">
        <f t="shared" si="15"/>
        <v>0</v>
      </c>
      <c r="CJ17" s="155">
        <f t="shared" si="15"/>
        <v>0</v>
      </c>
      <c r="CK17" s="155">
        <f t="shared" si="15"/>
        <v>0</v>
      </c>
      <c r="CL17" s="155">
        <f t="shared" si="15"/>
        <v>0</v>
      </c>
      <c r="CM17" s="155">
        <f t="shared" si="15"/>
        <v>0</v>
      </c>
      <c r="CN17" s="155">
        <f t="shared" si="15"/>
        <v>0</v>
      </c>
      <c r="CO17" s="155">
        <f t="shared" si="15"/>
        <v>0</v>
      </c>
      <c r="CP17" s="155">
        <f t="shared" si="15"/>
        <v>0</v>
      </c>
      <c r="CQ17" s="155">
        <f t="shared" si="15"/>
        <v>0</v>
      </c>
      <c r="CR17" s="155">
        <f t="shared" si="15"/>
        <v>0</v>
      </c>
      <c r="CS17" s="155">
        <f t="shared" si="15"/>
        <v>0</v>
      </c>
      <c r="CT17" s="155">
        <f t="shared" si="15"/>
        <v>0</v>
      </c>
      <c r="CU17" s="155">
        <f t="shared" si="15"/>
        <v>0</v>
      </c>
    </row>
    <row r="18" spans="1:99" x14ac:dyDescent="0.35">
      <c r="A18" s="36"/>
      <c r="B18" s="154" t="s">
        <v>35</v>
      </c>
      <c r="C18" s="155">
        <f>IF(C17=0,'In depth results'!$M$4,'In depth results'!$M$4)+('No extra repayments workings'!C8-'No extra repayments workings'!C9)</f>
        <v>160</v>
      </c>
      <c r="D18" s="155">
        <f>IF(D17=0,'In depth results'!$M$4,'In depth results'!$M$4)+('No extra repayments workings'!D8-'No extra repayments workings'!D9)</f>
        <v>160</v>
      </c>
      <c r="E18" s="155">
        <f>IF(E17=0,'In depth results'!$M$4,'In depth results'!$M$4)+('No extra repayments workings'!E8-'No extra repayments workings'!E9)</f>
        <v>160</v>
      </c>
      <c r="F18" s="155">
        <f>IF(F17=0,'In depth results'!$M$4,'In depth results'!$M$4)+('No extra repayments workings'!F8-'No extra repayments workings'!F9)</f>
        <v>160</v>
      </c>
      <c r="G18" s="155">
        <f>IF(G17=0,'In depth results'!$M$4,'In depth results'!$M$4)+('No extra repayments workings'!G8-'No extra repayments workings'!G9)</f>
        <v>160</v>
      </c>
      <c r="H18" s="155">
        <f>IF(H17=0,'In depth results'!$M$4,'In depth results'!$M$4)+('No extra repayments workings'!H8-'No extra repayments workings'!H9)</f>
        <v>160</v>
      </c>
      <c r="I18" s="155">
        <f>IF(I17=0,'In depth results'!$M$4,'In depth results'!$M$4)+('No extra repayments workings'!I8-'No extra repayments workings'!I9)</f>
        <v>160</v>
      </c>
      <c r="J18" s="155">
        <f>IF(J17=0,'In depth results'!$M$4,'In depth results'!$M$4)+('No extra repayments workings'!J8-'No extra repayments workings'!J9)</f>
        <v>160</v>
      </c>
      <c r="K18" s="155">
        <f>IF(K17=0,'In depth results'!$M$4,'In depth results'!$M$4)+('No extra repayments workings'!K8-'No extra repayments workings'!K9)</f>
        <v>160</v>
      </c>
      <c r="L18" s="155">
        <f>IF(L17=0,'In depth results'!$M$4,'In depth results'!$M$4)+('No extra repayments workings'!L8-'No extra repayments workings'!L9)</f>
        <v>160</v>
      </c>
      <c r="M18" s="155">
        <f>IF(M17=0,'In depth results'!$M$4,'In depth results'!$M$4)+('No extra repayments workings'!M8-'No extra repayments workings'!M9)</f>
        <v>160</v>
      </c>
      <c r="N18" s="155">
        <f>IF(N17=0,'In depth results'!$M$4,'In depth results'!$M$4)+('No extra repayments workings'!N8-'No extra repayments workings'!N9)</f>
        <v>160</v>
      </c>
      <c r="O18" s="155">
        <f>IF(O17=0,'In depth results'!$M$4,'In depth results'!$M$4)+('No extra repayments workings'!O8-'No extra repayments workings'!O9)</f>
        <v>160</v>
      </c>
      <c r="P18" s="155">
        <f>IF(P17=0,'In depth results'!$M$4,'In depth results'!$M$4)+('No extra repayments workings'!P8-'No extra repayments workings'!P9)</f>
        <v>160</v>
      </c>
      <c r="Q18" s="155">
        <f>IF(Q17=0,'In depth results'!$M$4,'In depth results'!$M$4)+('No extra repayments workings'!Q8-'No extra repayments workings'!Q9)</f>
        <v>160</v>
      </c>
      <c r="R18" s="155">
        <f>IF(R17=0,'In depth results'!$M$4,'In depth results'!$M$4)+('No extra repayments workings'!R8-'No extra repayments workings'!R9)</f>
        <v>160</v>
      </c>
      <c r="S18" s="155">
        <f>IF(S17=0,'In depth results'!$M$4,'In depth results'!$M$4)+('No extra repayments workings'!S8-'No extra repayments workings'!S9)</f>
        <v>160</v>
      </c>
      <c r="T18" s="155">
        <f>IF(T17=0,'In depth results'!$M$4,'In depth results'!$M$4)+('No extra repayments workings'!T8-'No extra repayments workings'!T9)</f>
        <v>160</v>
      </c>
      <c r="U18" s="155">
        <f>IF(U17=0,'In depth results'!$M$4,'In depth results'!$M$4)+('No extra repayments workings'!U8-'No extra repayments workings'!U9)</f>
        <v>160</v>
      </c>
      <c r="V18" s="155">
        <f>IF(V17=0,'In depth results'!$M$4,'In depth results'!$M$4)+('No extra repayments workings'!V8-'No extra repayments workings'!V9)</f>
        <v>160</v>
      </c>
      <c r="W18" s="155">
        <f>IF(W17=0,'In depth results'!$M$4,'In depth results'!$M$4)+('No extra repayments workings'!W8-'No extra repayments workings'!W9)</f>
        <v>160</v>
      </c>
      <c r="X18" s="155">
        <f>IF(X17=0,'In depth results'!$M$4,'In depth results'!$M$4)+('No extra repayments workings'!X8-'No extra repayments workings'!X9)</f>
        <v>160</v>
      </c>
      <c r="Y18" s="155">
        <f>IF(Y17=0,'In depth results'!$M$4,'In depth results'!$M$4)+('No extra repayments workings'!Y8-'No extra repayments workings'!Y9)</f>
        <v>160</v>
      </c>
      <c r="Z18" s="155">
        <f>IF(Z17=0,'In depth results'!$M$4,'In depth results'!$M$4)+('No extra repayments workings'!Z8-'No extra repayments workings'!Z9)</f>
        <v>160</v>
      </c>
      <c r="AA18" s="155">
        <f>IF(AA17=0,'In depth results'!$M$4,'In depth results'!$M$4)+('No extra repayments workings'!AA8-'No extra repayments workings'!AA9)</f>
        <v>160</v>
      </c>
      <c r="AB18" s="155">
        <f>IF(AB17=0,'In depth results'!$M$4,'In depth results'!$M$4)+('No extra repayments workings'!AB8-'No extra repayments workings'!AB9)</f>
        <v>160</v>
      </c>
      <c r="AC18" s="155">
        <f>IF(AC17=0,'In depth results'!$M$4,'In depth results'!$M$4)+('No extra repayments workings'!AC8-'No extra repayments workings'!AC9)</f>
        <v>160</v>
      </c>
      <c r="AD18" s="155">
        <f>IF(AD17=0,'In depth results'!$M$4,'In depth results'!$M$4)+('No extra repayments workings'!AD8-'No extra repayments workings'!AD9)</f>
        <v>160</v>
      </c>
      <c r="AE18" s="155">
        <f>IF(AE17=0,'In depth results'!$M$4,'In depth results'!$M$4)+('No extra repayments workings'!AE8-'No extra repayments workings'!AE9)</f>
        <v>160</v>
      </c>
      <c r="AF18" s="155">
        <f>IF(AF17=0,'In depth results'!$M$4,'In depth results'!$M$4)+('No extra repayments workings'!AF8-'No extra repayments workings'!AF9)</f>
        <v>345.78910249462939</v>
      </c>
      <c r="AG18" s="155">
        <f>IF(AG17=0,'In depth results'!$M$4,'In depth results'!$M$4)+('No extra repayments workings'!AG8-'No extra repayments workings'!AG9)</f>
        <v>410</v>
      </c>
      <c r="AH18" s="155">
        <f>IF(AH17=0,'In depth results'!$M$4,'In depth results'!$M$4)+('No extra repayments workings'!AH8-'No extra repayments workings'!AH9)</f>
        <v>410</v>
      </c>
      <c r="AI18" s="155">
        <f>IF(AI17=0,'In depth results'!$M$4,'In depth results'!$M$4)+('No extra repayments workings'!AI8-'No extra repayments workings'!AI9)</f>
        <v>410</v>
      </c>
      <c r="AJ18" s="155">
        <f>IF(AJ17=0,'In depth results'!$M$4,'In depth results'!$M$4)+('No extra repayments workings'!AJ8-'No extra repayments workings'!AJ9)</f>
        <v>410</v>
      </c>
      <c r="AK18" s="155">
        <f>IF(AK17=0,'In depth results'!$M$4,'In depth results'!$M$4)+('No extra repayments workings'!AK8-'No extra repayments workings'!AK9)</f>
        <v>410</v>
      </c>
      <c r="AL18" s="155">
        <f>IF(AL17=0,'In depth results'!$M$4,'In depth results'!$M$4)+('No extra repayments workings'!AL8-'No extra repayments workings'!AL9)</f>
        <v>410</v>
      </c>
      <c r="AM18" s="155">
        <f>IF(AM17=0,'In depth results'!$M$4,'In depth results'!$M$4)+('No extra repayments workings'!AM8-'No extra repayments workings'!AM9)</f>
        <v>410</v>
      </c>
      <c r="AN18" s="155">
        <f>IF(AN17=0,'In depth results'!$M$4,'In depth results'!$M$4)+('No extra repayments workings'!AN8-'No extra repayments workings'!AN9)</f>
        <v>410</v>
      </c>
      <c r="AO18" s="155">
        <f>IF(AO17=0,'In depth results'!$M$4,'In depth results'!$M$4)+('No extra repayments workings'!AO8-'No extra repayments workings'!AO9)</f>
        <v>410</v>
      </c>
      <c r="AP18" s="155">
        <f>IF(AP17=0,'In depth results'!$M$4,'In depth results'!$M$4)+('No extra repayments workings'!AP8-'No extra repayments workings'!AP9)</f>
        <v>410</v>
      </c>
      <c r="AQ18" s="155">
        <f>IF(AQ17=0,'In depth results'!$M$4,'In depth results'!$M$4)+('No extra repayments workings'!AQ8-'No extra repayments workings'!AQ9)</f>
        <v>410</v>
      </c>
      <c r="AR18" s="155">
        <f>IF(AR17=0,'In depth results'!$M$4,'In depth results'!$M$4)+('No extra repayments workings'!AR8-'No extra repayments workings'!AR9)</f>
        <v>410</v>
      </c>
      <c r="AS18" s="155">
        <f>IF(AS17=0,'In depth results'!$M$4,'In depth results'!$M$4)+('No extra repayments workings'!AS8-'No extra repayments workings'!AS9)</f>
        <v>410</v>
      </c>
      <c r="AT18" s="155">
        <f>IF(AT17=0,'In depth results'!$M$4,'In depth results'!$M$4)+('No extra repayments workings'!AT8-'No extra repayments workings'!AT9)</f>
        <v>580</v>
      </c>
      <c r="AU18" s="155">
        <f>IF(AU17=0,'In depth results'!$M$4,'In depth results'!$M$4)+('No extra repayments workings'!AU8-'No extra repayments workings'!AU9)</f>
        <v>580</v>
      </c>
      <c r="AV18" s="155">
        <f>IF(AV17=0,'In depth results'!$M$4,'In depth results'!$M$4)+('No extra repayments workings'!AV8-'No extra repayments workings'!AV9)</f>
        <v>580</v>
      </c>
      <c r="AW18" s="155">
        <f>IF(AW17=0,'In depth results'!$M$4,'In depth results'!$M$4)+('No extra repayments workings'!AW8-'No extra repayments workings'!AW9)</f>
        <v>580</v>
      </c>
      <c r="AX18" s="155">
        <f>IF(AX17=0,'In depth results'!$M$4,'In depth results'!$M$4)+('No extra repayments workings'!AX8-'No extra repayments workings'!AX9)</f>
        <v>580</v>
      </c>
      <c r="AY18" s="155">
        <f>IF(AY17=0,'In depth results'!$M$4,'In depth results'!$M$4)+('No extra repayments workings'!AY8-'No extra repayments workings'!AY9)</f>
        <v>580</v>
      </c>
      <c r="AZ18" s="155">
        <f>IF(AZ17=0,'In depth results'!$M$4,'In depth results'!$M$4)+('No extra repayments workings'!AZ8-'No extra repayments workings'!AZ9)</f>
        <v>580</v>
      </c>
      <c r="BA18" s="155">
        <f>IF(BA17=0,'In depth results'!$M$4,'In depth results'!$M$4)+('No extra repayments workings'!BA8-'No extra repayments workings'!BA9)</f>
        <v>580</v>
      </c>
      <c r="BB18" s="155">
        <f>IF(BB17=0,'In depth results'!$M$4,'In depth results'!$M$4)+('No extra repayments workings'!BB8-'No extra repayments workings'!BB9)</f>
        <v>580</v>
      </c>
      <c r="BC18" s="155">
        <f>IF(BC17=0,'In depth results'!$M$4,'In depth results'!$M$4)+('No extra repayments workings'!BC8-'No extra repayments workings'!BC9)</f>
        <v>580</v>
      </c>
      <c r="BD18" s="155">
        <f>IF(BD17=0,'In depth results'!$M$4,'In depth results'!$M$4)+('No extra repayments workings'!BD8-'No extra repayments workings'!BD9)</f>
        <v>580</v>
      </c>
      <c r="BE18" s="155">
        <f>IF(BE17=0,'In depth results'!$M$4,'In depth results'!$M$4)+('No extra repayments workings'!BE8-'No extra repayments workings'!BE9)</f>
        <v>580</v>
      </c>
      <c r="BF18" s="155">
        <f>IF(BF17=0,'In depth results'!$M$4,'In depth results'!$M$4)+('No extra repayments workings'!BF8-'No extra repayments workings'!BF9)</f>
        <v>580</v>
      </c>
      <c r="BG18" s="155">
        <f>IF(BG17=0,'In depth results'!$M$4,'In depth results'!$M$4)+('No extra repayments workings'!BG8-'No extra repayments workings'!BG9)</f>
        <v>580</v>
      </c>
      <c r="BH18" s="155">
        <f>IF(BH17=0,'In depth results'!$M$4,'In depth results'!$M$4)+('No extra repayments workings'!BH8-'No extra repayments workings'!BH9)</f>
        <v>580</v>
      </c>
      <c r="BI18" s="155">
        <f>IF(BI17=0,'In depth results'!$M$4,'In depth results'!$M$4)+('No extra repayments workings'!BI8-'No extra repayments workings'!BI9)</f>
        <v>580</v>
      </c>
      <c r="BJ18" s="155">
        <f>IF(BJ17=0,'In depth results'!$M$4,'In depth results'!$M$4)+('No extra repayments workings'!BJ8-'No extra repayments workings'!BJ9)</f>
        <v>580</v>
      </c>
      <c r="BK18" s="155">
        <f>IF(BK17=0,'In depth results'!$M$4,'In depth results'!$M$4)+('No extra repayments workings'!BK8-'No extra repayments workings'!BK9)</f>
        <v>580</v>
      </c>
      <c r="BL18" s="155">
        <f>IF(BL17=0,'In depth results'!$M$4,'In depth results'!$M$4)+('No extra repayments workings'!BL8-'No extra repayments workings'!BL9)</f>
        <v>580</v>
      </c>
      <c r="BM18" s="155">
        <f>IF(BM17=0,'In depth results'!$M$4,'In depth results'!$M$4)+('No extra repayments workings'!BM8-'No extra repayments workings'!BM9)</f>
        <v>580</v>
      </c>
      <c r="BN18" s="155">
        <f>IF(BN17=0,'In depth results'!$M$4,'In depth results'!$M$4)+('No extra repayments workings'!BN8-'No extra repayments workings'!BN9)</f>
        <v>580</v>
      </c>
      <c r="BO18" s="155">
        <f>IF(BO17=0,'In depth results'!$M$4,'In depth results'!$M$4)+('No extra repayments workings'!BO8-'No extra repayments workings'!BO9)</f>
        <v>580</v>
      </c>
      <c r="BP18" s="155">
        <f>IF(BP17=0,'In depth results'!$M$4,'In depth results'!$M$4)+('No extra repayments workings'!BP8-'No extra repayments workings'!BP9)</f>
        <v>580</v>
      </c>
      <c r="BQ18" s="155">
        <f>IF(BQ17=0,'In depth results'!$M$4,'In depth results'!$M$4)+('No extra repayments workings'!BQ8-'No extra repayments workings'!BQ9)</f>
        <v>580</v>
      </c>
      <c r="BR18" s="155">
        <f>IF(BR17=0,'In depth results'!$M$4,'In depth results'!$M$4)+('No extra repayments workings'!BR8-'No extra repayments workings'!BR9)</f>
        <v>580</v>
      </c>
      <c r="BS18" s="155">
        <f>IF(BS17=0,'In depth results'!$M$4,'In depth results'!$M$4)+('No extra repayments workings'!BS8-'No extra repayments workings'!BS9)</f>
        <v>580</v>
      </c>
      <c r="BT18" s="155">
        <f>IF(BT17=0,'In depth results'!$M$4,'In depth results'!$M$4)+('No extra repayments workings'!BT8-'No extra repayments workings'!BT9)</f>
        <v>580</v>
      </c>
      <c r="BU18" s="155">
        <f>IF(BU17=0,'In depth results'!$M$4,'In depth results'!$M$4)+('No extra repayments workings'!BU8-'No extra repayments workings'!BU9)</f>
        <v>580</v>
      </c>
      <c r="BV18" s="155">
        <f>IF(BV17=0,'In depth results'!$M$4,'In depth results'!$M$4)+('No extra repayments workings'!BV8-'No extra repayments workings'!BV9)</f>
        <v>580</v>
      </c>
      <c r="BW18" s="155">
        <f>IF(BW17=0,'In depth results'!$M$4,'In depth results'!$M$4)+('No extra repayments workings'!BW8-'No extra repayments workings'!BW9)</f>
        <v>580</v>
      </c>
      <c r="BX18" s="155">
        <f>IF(BX17=0,'In depth results'!$M$4,'In depth results'!$M$4)+('No extra repayments workings'!BX8-'No extra repayments workings'!BX9)</f>
        <v>580</v>
      </c>
      <c r="BY18" s="155">
        <f>IF(BY17=0,'In depth results'!$M$4,'In depth results'!$M$4)+('No extra repayments workings'!BY8-'No extra repayments workings'!BY9)</f>
        <v>580</v>
      </c>
      <c r="BZ18" s="155">
        <f>IF(BZ17=0,'In depth results'!$M$4,'In depth results'!$M$4)+('No extra repayments workings'!BZ8-'No extra repayments workings'!BZ9)</f>
        <v>580</v>
      </c>
      <c r="CA18" s="155">
        <f>IF(CA17=0,'In depth results'!$M$4,'In depth results'!$M$4)+('No extra repayments workings'!CA8-'No extra repayments workings'!CA9)</f>
        <v>580</v>
      </c>
      <c r="CB18" s="155">
        <f>IF(CB17=0,'In depth results'!$M$4,'In depth results'!$M$4)+('No extra repayments workings'!CB8-'No extra repayments workings'!CB9)</f>
        <v>580</v>
      </c>
      <c r="CC18" s="155">
        <f>IF(CC17=0,'In depth results'!$M$4,'In depth results'!$M$4)+('No extra repayments workings'!CC8-'No extra repayments workings'!CC9)</f>
        <v>580</v>
      </c>
      <c r="CD18" s="155">
        <f>IF(CD17=0,'In depth results'!$M$4,'In depth results'!$M$4)+('No extra repayments workings'!CD8-'No extra repayments workings'!CD9)</f>
        <v>580</v>
      </c>
      <c r="CE18" s="155">
        <f>IF(CE17=0,'In depth results'!$M$4,'In depth results'!$M$4)+('No extra repayments workings'!CE8-'No extra repayments workings'!CE9)</f>
        <v>580</v>
      </c>
      <c r="CF18" s="155">
        <f>IF(CF17=0,'In depth results'!$M$4,'In depth results'!$M$4)+('No extra repayments workings'!CF8-'No extra repayments workings'!CF9)</f>
        <v>580</v>
      </c>
      <c r="CG18" s="155">
        <f>IF(CG17=0,'In depth results'!$M$4,'In depth results'!$M$4)+('No extra repayments workings'!CG8-'No extra repayments workings'!CG9)</f>
        <v>580</v>
      </c>
      <c r="CH18" s="155">
        <f>IF(CH17=0,'In depth results'!$M$4,'In depth results'!$M$4)+('No extra repayments workings'!CH8-'No extra repayments workings'!CH9)</f>
        <v>580</v>
      </c>
      <c r="CI18" s="155">
        <f>IF(CI17=0,'In depth results'!$M$4,'In depth results'!$M$4)+('No extra repayments workings'!CI8-'No extra repayments workings'!CI9)</f>
        <v>580</v>
      </c>
      <c r="CJ18" s="155">
        <f>IF(CJ17=0,'In depth results'!$M$4,'In depth results'!$M$4)+('No extra repayments workings'!CJ8-'No extra repayments workings'!CJ9)</f>
        <v>580</v>
      </c>
      <c r="CK18" s="155">
        <f>IF(CK17=0,'In depth results'!$M$4,'In depth results'!$M$4)+('No extra repayments workings'!CK8-'No extra repayments workings'!CK9)</f>
        <v>580</v>
      </c>
      <c r="CL18" s="155">
        <f>IF(CL17=0,'In depth results'!$M$4,'In depth results'!$M$4)+('No extra repayments workings'!CL8-'No extra repayments workings'!CL9)</f>
        <v>580</v>
      </c>
      <c r="CM18" s="155">
        <f>IF(CM17=0,'In depth results'!$M$4,'In depth results'!$M$4)+('No extra repayments workings'!CM8-'No extra repayments workings'!CM9)</f>
        <v>580</v>
      </c>
      <c r="CN18" s="155">
        <f>IF(CN17=0,'In depth results'!$M$4,'In depth results'!$M$4)+('No extra repayments workings'!CN8-'No extra repayments workings'!CN9)</f>
        <v>580</v>
      </c>
      <c r="CO18" s="155">
        <f>IF(CO17=0,'In depth results'!$M$4,'In depth results'!$M$4)+('No extra repayments workings'!CO8-'No extra repayments workings'!CO9)</f>
        <v>580</v>
      </c>
      <c r="CP18" s="155">
        <f>IF(CP17=0,'In depth results'!$M$4,'In depth results'!$M$4)+('No extra repayments workings'!CP8-'No extra repayments workings'!CP9)</f>
        <v>580</v>
      </c>
      <c r="CQ18" s="155">
        <f>IF(CQ17=0,'In depth results'!$M$4,'In depth results'!$M$4)+('No extra repayments workings'!CQ8-'No extra repayments workings'!CQ9)</f>
        <v>580</v>
      </c>
      <c r="CR18" s="155">
        <f>IF(CR17=0,'In depth results'!$M$4,'In depth results'!$M$4)+('No extra repayments workings'!CR8-'No extra repayments workings'!CR9)</f>
        <v>580</v>
      </c>
      <c r="CS18" s="155">
        <f>IF(CS17=0,'In depth results'!$M$4,'In depth results'!$M$4)+('No extra repayments workings'!CS8-'No extra repayments workings'!CS9)</f>
        <v>580</v>
      </c>
      <c r="CT18" s="155">
        <f>IF(CT17=0,'In depth results'!$M$4,'In depth results'!$M$4)+('No extra repayments workings'!CT8-'No extra repayments workings'!CT9)</f>
        <v>580</v>
      </c>
      <c r="CU18" s="155">
        <f>IF(CU17=0,'In depth results'!$M$4,'In depth results'!$M$4)+('No extra repayments workings'!CU8-'No extra repayments workings'!CU9)</f>
        <v>580</v>
      </c>
    </row>
    <row r="19" spans="1:99" x14ac:dyDescent="0.35">
      <c r="A19" s="36"/>
      <c r="B19" s="154" t="s">
        <v>36</v>
      </c>
      <c r="C19" s="155">
        <f>IF(C17&lt;C18,C17,C18)</f>
        <v>160</v>
      </c>
      <c r="D19" s="155">
        <f t="shared" ref="D19:BO19" si="16">IF(D17&lt;D18,D17,D18)</f>
        <v>160</v>
      </c>
      <c r="E19" s="155">
        <f t="shared" si="16"/>
        <v>160</v>
      </c>
      <c r="F19" s="155">
        <f t="shared" si="16"/>
        <v>160</v>
      </c>
      <c r="G19" s="155">
        <f t="shared" si="16"/>
        <v>160</v>
      </c>
      <c r="H19" s="155">
        <f t="shared" si="16"/>
        <v>160</v>
      </c>
      <c r="I19" s="155">
        <f t="shared" si="16"/>
        <v>160</v>
      </c>
      <c r="J19" s="155">
        <f t="shared" si="16"/>
        <v>160</v>
      </c>
      <c r="K19" s="155">
        <f t="shared" si="16"/>
        <v>160</v>
      </c>
      <c r="L19" s="155">
        <f t="shared" si="16"/>
        <v>160</v>
      </c>
      <c r="M19" s="155">
        <f t="shared" si="16"/>
        <v>160</v>
      </c>
      <c r="N19" s="155">
        <f t="shared" si="16"/>
        <v>160</v>
      </c>
      <c r="O19" s="155">
        <f t="shared" si="16"/>
        <v>160</v>
      </c>
      <c r="P19" s="155">
        <f t="shared" si="16"/>
        <v>160</v>
      </c>
      <c r="Q19" s="155">
        <f t="shared" si="16"/>
        <v>160</v>
      </c>
      <c r="R19" s="155">
        <f t="shared" si="16"/>
        <v>160</v>
      </c>
      <c r="S19" s="155">
        <f t="shared" si="16"/>
        <v>160</v>
      </c>
      <c r="T19" s="155">
        <f t="shared" si="16"/>
        <v>160</v>
      </c>
      <c r="U19" s="155">
        <f t="shared" si="16"/>
        <v>160</v>
      </c>
      <c r="V19" s="155">
        <f t="shared" si="16"/>
        <v>160</v>
      </c>
      <c r="W19" s="155">
        <f t="shared" si="16"/>
        <v>160</v>
      </c>
      <c r="X19" s="155">
        <f t="shared" si="16"/>
        <v>160</v>
      </c>
      <c r="Y19" s="155">
        <f t="shared" si="16"/>
        <v>160</v>
      </c>
      <c r="Z19" s="155">
        <f t="shared" si="16"/>
        <v>160</v>
      </c>
      <c r="AA19" s="155">
        <f t="shared" si="16"/>
        <v>160</v>
      </c>
      <c r="AB19" s="155">
        <f t="shared" si="16"/>
        <v>160</v>
      </c>
      <c r="AC19" s="155">
        <f t="shared" si="16"/>
        <v>160</v>
      </c>
      <c r="AD19" s="155">
        <f t="shared" si="16"/>
        <v>160</v>
      </c>
      <c r="AE19" s="155">
        <f t="shared" si="16"/>
        <v>160</v>
      </c>
      <c r="AF19" s="155">
        <f t="shared" si="16"/>
        <v>345.78910249462939</v>
      </c>
      <c r="AG19" s="155">
        <f t="shared" si="16"/>
        <v>410</v>
      </c>
      <c r="AH19" s="155">
        <f t="shared" si="16"/>
        <v>410</v>
      </c>
      <c r="AI19" s="155">
        <f t="shared" si="16"/>
        <v>410</v>
      </c>
      <c r="AJ19" s="155">
        <f t="shared" si="16"/>
        <v>410</v>
      </c>
      <c r="AK19" s="155">
        <f t="shared" si="16"/>
        <v>410</v>
      </c>
      <c r="AL19" s="155">
        <f t="shared" si="16"/>
        <v>410</v>
      </c>
      <c r="AM19" s="155">
        <f t="shared" si="16"/>
        <v>410</v>
      </c>
      <c r="AN19" s="155">
        <f t="shared" si="16"/>
        <v>410</v>
      </c>
      <c r="AO19" s="155">
        <f t="shared" si="16"/>
        <v>410</v>
      </c>
      <c r="AP19" s="155">
        <f t="shared" si="16"/>
        <v>167.99994335410784</v>
      </c>
      <c r="AQ19" s="155">
        <f t="shared" si="16"/>
        <v>0</v>
      </c>
      <c r="AR19" s="155">
        <f t="shared" si="16"/>
        <v>0</v>
      </c>
      <c r="AS19" s="155">
        <f t="shared" si="16"/>
        <v>0</v>
      </c>
      <c r="AT19" s="155">
        <f t="shared" si="16"/>
        <v>0</v>
      </c>
      <c r="AU19" s="155">
        <f t="shared" si="16"/>
        <v>0</v>
      </c>
      <c r="AV19" s="155">
        <f t="shared" si="16"/>
        <v>0</v>
      </c>
      <c r="AW19" s="155">
        <f t="shared" si="16"/>
        <v>0</v>
      </c>
      <c r="AX19" s="155">
        <f t="shared" si="16"/>
        <v>0</v>
      </c>
      <c r="AY19" s="155">
        <f t="shared" si="16"/>
        <v>0</v>
      </c>
      <c r="AZ19" s="155">
        <f t="shared" si="16"/>
        <v>0</v>
      </c>
      <c r="BA19" s="155">
        <f t="shared" si="16"/>
        <v>0</v>
      </c>
      <c r="BB19" s="155">
        <f t="shared" si="16"/>
        <v>0</v>
      </c>
      <c r="BC19" s="155">
        <f t="shared" si="16"/>
        <v>0</v>
      </c>
      <c r="BD19" s="155">
        <f t="shared" si="16"/>
        <v>0</v>
      </c>
      <c r="BE19" s="155">
        <f t="shared" si="16"/>
        <v>0</v>
      </c>
      <c r="BF19" s="155">
        <f t="shared" si="16"/>
        <v>0</v>
      </c>
      <c r="BG19" s="155">
        <f t="shared" si="16"/>
        <v>0</v>
      </c>
      <c r="BH19" s="155">
        <f t="shared" si="16"/>
        <v>0</v>
      </c>
      <c r="BI19" s="155">
        <f t="shared" si="16"/>
        <v>0</v>
      </c>
      <c r="BJ19" s="155">
        <f t="shared" si="16"/>
        <v>0</v>
      </c>
      <c r="BK19" s="155">
        <f t="shared" si="16"/>
        <v>0</v>
      </c>
      <c r="BL19" s="155">
        <f t="shared" si="16"/>
        <v>0</v>
      </c>
      <c r="BM19" s="155">
        <f t="shared" si="16"/>
        <v>0</v>
      </c>
      <c r="BN19" s="155">
        <f t="shared" si="16"/>
        <v>0</v>
      </c>
      <c r="BO19" s="155">
        <f t="shared" si="16"/>
        <v>0</v>
      </c>
      <c r="BP19" s="155">
        <f t="shared" ref="BP19:CU19" si="17">IF(BP17&lt;BP18,BP17,BP18)</f>
        <v>0</v>
      </c>
      <c r="BQ19" s="155">
        <f t="shared" si="17"/>
        <v>0</v>
      </c>
      <c r="BR19" s="155">
        <f t="shared" si="17"/>
        <v>0</v>
      </c>
      <c r="BS19" s="155">
        <f t="shared" si="17"/>
        <v>0</v>
      </c>
      <c r="BT19" s="155">
        <f t="shared" si="17"/>
        <v>0</v>
      </c>
      <c r="BU19" s="155">
        <f t="shared" si="17"/>
        <v>0</v>
      </c>
      <c r="BV19" s="155">
        <f t="shared" si="17"/>
        <v>0</v>
      </c>
      <c r="BW19" s="155">
        <f t="shared" si="17"/>
        <v>0</v>
      </c>
      <c r="BX19" s="155">
        <f t="shared" si="17"/>
        <v>0</v>
      </c>
      <c r="BY19" s="155">
        <f t="shared" si="17"/>
        <v>0</v>
      </c>
      <c r="BZ19" s="155">
        <f t="shared" si="17"/>
        <v>0</v>
      </c>
      <c r="CA19" s="155">
        <f t="shared" si="17"/>
        <v>0</v>
      </c>
      <c r="CB19" s="155">
        <f t="shared" si="17"/>
        <v>0</v>
      </c>
      <c r="CC19" s="155">
        <f t="shared" si="17"/>
        <v>0</v>
      </c>
      <c r="CD19" s="155">
        <f t="shared" si="17"/>
        <v>0</v>
      </c>
      <c r="CE19" s="155">
        <f t="shared" si="17"/>
        <v>0</v>
      </c>
      <c r="CF19" s="155">
        <f t="shared" si="17"/>
        <v>0</v>
      </c>
      <c r="CG19" s="155">
        <f t="shared" si="17"/>
        <v>0</v>
      </c>
      <c r="CH19" s="155">
        <f t="shared" si="17"/>
        <v>0</v>
      </c>
      <c r="CI19" s="155">
        <f t="shared" si="17"/>
        <v>0</v>
      </c>
      <c r="CJ19" s="155">
        <f t="shared" si="17"/>
        <v>0</v>
      </c>
      <c r="CK19" s="155">
        <f t="shared" si="17"/>
        <v>0</v>
      </c>
      <c r="CL19" s="155">
        <f t="shared" si="17"/>
        <v>0</v>
      </c>
      <c r="CM19" s="155">
        <f t="shared" si="17"/>
        <v>0</v>
      </c>
      <c r="CN19" s="155">
        <f t="shared" si="17"/>
        <v>0</v>
      </c>
      <c r="CO19" s="155">
        <f t="shared" si="17"/>
        <v>0</v>
      </c>
      <c r="CP19" s="155">
        <f t="shared" si="17"/>
        <v>0</v>
      </c>
      <c r="CQ19" s="155">
        <f t="shared" si="17"/>
        <v>0</v>
      </c>
      <c r="CR19" s="155">
        <f t="shared" si="17"/>
        <v>0</v>
      </c>
      <c r="CS19" s="155">
        <f t="shared" si="17"/>
        <v>0</v>
      </c>
      <c r="CT19" s="155">
        <f t="shared" si="17"/>
        <v>0</v>
      </c>
      <c r="CU19" s="155">
        <f t="shared" si="17"/>
        <v>0</v>
      </c>
    </row>
    <row r="20" spans="1:99" x14ac:dyDescent="0.35">
      <c r="A20" s="36"/>
      <c r="B20" s="154" t="s">
        <v>37</v>
      </c>
      <c r="C20" s="155">
        <f>C17-C19+C16</f>
        <v>7873.333333333333</v>
      </c>
      <c r="D20" s="155">
        <f t="shared" ref="D20:BO20" si="18">D17-D19</f>
        <v>7746.1388888888887</v>
      </c>
      <c r="E20" s="155">
        <f t="shared" si="18"/>
        <v>7618.4144675925927</v>
      </c>
      <c r="F20" s="155">
        <f t="shared" si="18"/>
        <v>7490.1578612075618</v>
      </c>
      <c r="G20" s="155">
        <f t="shared" si="18"/>
        <v>7361.3668522959269</v>
      </c>
      <c r="H20" s="155">
        <f t="shared" si="18"/>
        <v>7232.0392141804932</v>
      </c>
      <c r="I20" s="155">
        <f t="shared" si="18"/>
        <v>7102.1727109062449</v>
      </c>
      <c r="J20" s="155">
        <f t="shared" si="18"/>
        <v>6971.7650972016872</v>
      </c>
      <c r="K20" s="155">
        <f t="shared" si="18"/>
        <v>6840.8141184400274</v>
      </c>
      <c r="L20" s="155">
        <f t="shared" si="18"/>
        <v>6709.3175106001945</v>
      </c>
      <c r="M20" s="155">
        <f t="shared" si="18"/>
        <v>6577.2730002276949</v>
      </c>
      <c r="N20" s="155">
        <f t="shared" si="18"/>
        <v>6444.6783043953101</v>
      </c>
      <c r="O20" s="155">
        <f t="shared" si="18"/>
        <v>6311.531130663624</v>
      </c>
      <c r="P20" s="155">
        <f t="shared" si="18"/>
        <v>6177.8291770413889</v>
      </c>
      <c r="Q20" s="155">
        <f t="shared" si="18"/>
        <v>6043.5701319457285</v>
      </c>
      <c r="R20" s="155">
        <f t="shared" si="18"/>
        <v>5908.7516741621694</v>
      </c>
      <c r="S20" s="155">
        <f t="shared" si="18"/>
        <v>5773.3714728045115</v>
      </c>
      <c r="T20" s="155">
        <f t="shared" si="18"/>
        <v>5637.4271872745303</v>
      </c>
      <c r="U20" s="155">
        <f t="shared" si="18"/>
        <v>5500.9164672215074</v>
      </c>
      <c r="V20" s="155">
        <f t="shared" si="18"/>
        <v>5363.8369525015969</v>
      </c>
      <c r="W20" s="155">
        <f t="shared" si="18"/>
        <v>5226.1862731370202</v>
      </c>
      <c r="X20" s="155">
        <f t="shared" si="18"/>
        <v>5087.962049275091</v>
      </c>
      <c r="Y20" s="155">
        <f t="shared" si="18"/>
        <v>4949.1618911470705</v>
      </c>
      <c r="Z20" s="155">
        <f t="shared" si="18"/>
        <v>4809.78339902685</v>
      </c>
      <c r="AA20" s="155">
        <f t="shared" si="18"/>
        <v>4669.8241631894616</v>
      </c>
      <c r="AB20" s="155">
        <f t="shared" si="18"/>
        <v>4529.2817638694178</v>
      </c>
      <c r="AC20" s="155">
        <f t="shared" si="18"/>
        <v>4388.1537712188738</v>
      </c>
      <c r="AD20" s="155">
        <f t="shared" si="18"/>
        <v>4246.437745265619</v>
      </c>
      <c r="AE20" s="155">
        <f t="shared" si="18"/>
        <v>4104.1312358708929</v>
      </c>
      <c r="AF20" s="155">
        <f t="shared" si="18"/>
        <v>3775.4426801923919</v>
      </c>
      <c r="AG20" s="155">
        <f t="shared" si="18"/>
        <v>3381.1736913598602</v>
      </c>
      <c r="AH20" s="155">
        <f t="shared" si="18"/>
        <v>2985.2619150738597</v>
      </c>
      <c r="AI20" s="155">
        <f t="shared" si="18"/>
        <v>2587.7005063866673</v>
      </c>
      <c r="AJ20" s="155">
        <f t="shared" si="18"/>
        <v>2188.4825918299452</v>
      </c>
      <c r="AK20" s="155">
        <f t="shared" si="18"/>
        <v>1787.6012692959034</v>
      </c>
      <c r="AL20" s="155">
        <f t="shared" si="18"/>
        <v>1385.0496079179698</v>
      </c>
      <c r="AM20" s="155">
        <f t="shared" si="18"/>
        <v>980.8206479509613</v>
      </c>
      <c r="AN20" s="155">
        <f t="shared" si="18"/>
        <v>574.90740065075693</v>
      </c>
      <c r="AO20" s="155">
        <f t="shared" si="18"/>
        <v>167.3028481534684</v>
      </c>
      <c r="AP20" s="155">
        <f t="shared" si="18"/>
        <v>0</v>
      </c>
      <c r="AQ20" s="155">
        <f t="shared" si="18"/>
        <v>0</v>
      </c>
      <c r="AR20" s="155">
        <f t="shared" si="18"/>
        <v>0</v>
      </c>
      <c r="AS20" s="155">
        <f t="shared" si="18"/>
        <v>0</v>
      </c>
      <c r="AT20" s="155">
        <f t="shared" si="18"/>
        <v>0</v>
      </c>
      <c r="AU20" s="155">
        <f t="shared" si="18"/>
        <v>0</v>
      </c>
      <c r="AV20" s="155">
        <f t="shared" si="18"/>
        <v>0</v>
      </c>
      <c r="AW20" s="155">
        <f t="shared" si="18"/>
        <v>0</v>
      </c>
      <c r="AX20" s="155">
        <f t="shared" si="18"/>
        <v>0</v>
      </c>
      <c r="AY20" s="155">
        <f t="shared" si="18"/>
        <v>0</v>
      </c>
      <c r="AZ20" s="155">
        <f t="shared" si="18"/>
        <v>0</v>
      </c>
      <c r="BA20" s="155">
        <f t="shared" si="18"/>
        <v>0</v>
      </c>
      <c r="BB20" s="155">
        <f t="shared" si="18"/>
        <v>0</v>
      </c>
      <c r="BC20" s="155">
        <f t="shared" si="18"/>
        <v>0</v>
      </c>
      <c r="BD20" s="155">
        <f t="shared" si="18"/>
        <v>0</v>
      </c>
      <c r="BE20" s="155">
        <f t="shared" si="18"/>
        <v>0</v>
      </c>
      <c r="BF20" s="155">
        <f t="shared" si="18"/>
        <v>0</v>
      </c>
      <c r="BG20" s="155">
        <f t="shared" si="18"/>
        <v>0</v>
      </c>
      <c r="BH20" s="155">
        <f t="shared" si="18"/>
        <v>0</v>
      </c>
      <c r="BI20" s="155">
        <f t="shared" si="18"/>
        <v>0</v>
      </c>
      <c r="BJ20" s="155">
        <f t="shared" si="18"/>
        <v>0</v>
      </c>
      <c r="BK20" s="155">
        <f t="shared" si="18"/>
        <v>0</v>
      </c>
      <c r="BL20" s="155">
        <f t="shared" si="18"/>
        <v>0</v>
      </c>
      <c r="BM20" s="155">
        <f t="shared" si="18"/>
        <v>0</v>
      </c>
      <c r="BN20" s="155">
        <f t="shared" si="18"/>
        <v>0</v>
      </c>
      <c r="BO20" s="155">
        <f t="shared" si="18"/>
        <v>0</v>
      </c>
      <c r="BP20" s="155">
        <f t="shared" ref="BP20:CU20" si="19">BP17-BP19</f>
        <v>0</v>
      </c>
      <c r="BQ20" s="155">
        <f t="shared" si="19"/>
        <v>0</v>
      </c>
      <c r="BR20" s="155">
        <f t="shared" si="19"/>
        <v>0</v>
      </c>
      <c r="BS20" s="155">
        <f t="shared" si="19"/>
        <v>0</v>
      </c>
      <c r="BT20" s="155">
        <f t="shared" si="19"/>
        <v>0</v>
      </c>
      <c r="BU20" s="155">
        <f t="shared" si="19"/>
        <v>0</v>
      </c>
      <c r="BV20" s="155">
        <f t="shared" si="19"/>
        <v>0</v>
      </c>
      <c r="BW20" s="155">
        <f t="shared" si="19"/>
        <v>0</v>
      </c>
      <c r="BX20" s="155">
        <f t="shared" si="19"/>
        <v>0</v>
      </c>
      <c r="BY20" s="155">
        <f t="shared" si="19"/>
        <v>0</v>
      </c>
      <c r="BZ20" s="155">
        <f t="shared" si="19"/>
        <v>0</v>
      </c>
      <c r="CA20" s="155">
        <f t="shared" si="19"/>
        <v>0</v>
      </c>
      <c r="CB20" s="155">
        <f t="shared" si="19"/>
        <v>0</v>
      </c>
      <c r="CC20" s="155">
        <f t="shared" si="19"/>
        <v>0</v>
      </c>
      <c r="CD20" s="155">
        <f t="shared" si="19"/>
        <v>0</v>
      </c>
      <c r="CE20" s="155">
        <f t="shared" si="19"/>
        <v>0</v>
      </c>
      <c r="CF20" s="155">
        <f t="shared" si="19"/>
        <v>0</v>
      </c>
      <c r="CG20" s="155">
        <f t="shared" si="19"/>
        <v>0</v>
      </c>
      <c r="CH20" s="155">
        <f t="shared" si="19"/>
        <v>0</v>
      </c>
      <c r="CI20" s="155">
        <f t="shared" si="19"/>
        <v>0</v>
      </c>
      <c r="CJ20" s="155">
        <f t="shared" si="19"/>
        <v>0</v>
      </c>
      <c r="CK20" s="155">
        <f t="shared" si="19"/>
        <v>0</v>
      </c>
      <c r="CL20" s="155">
        <f t="shared" si="19"/>
        <v>0</v>
      </c>
      <c r="CM20" s="155">
        <f t="shared" si="19"/>
        <v>0</v>
      </c>
      <c r="CN20" s="155">
        <f t="shared" si="19"/>
        <v>0</v>
      </c>
      <c r="CO20" s="155">
        <f t="shared" si="19"/>
        <v>0</v>
      </c>
      <c r="CP20" s="155">
        <f t="shared" si="19"/>
        <v>0</v>
      </c>
      <c r="CQ20" s="155">
        <f t="shared" si="19"/>
        <v>0</v>
      </c>
      <c r="CR20" s="155">
        <f t="shared" si="19"/>
        <v>0</v>
      </c>
      <c r="CS20" s="155">
        <f t="shared" si="19"/>
        <v>0</v>
      </c>
      <c r="CT20" s="155">
        <f t="shared" si="19"/>
        <v>0</v>
      </c>
      <c r="CU20" s="155">
        <f t="shared" si="19"/>
        <v>0</v>
      </c>
    </row>
    <row r="21" spans="1:99" x14ac:dyDescent="0.35">
      <c r="A21" s="36"/>
      <c r="B21" s="154"/>
      <c r="C21" s="153" t="str">
        <f>IF(C20=0,"PAID OFF","")</f>
        <v/>
      </c>
      <c r="D21" s="153" t="str">
        <f t="shared" ref="D21:BO21" si="20">IF(D20=0,"PAID OFF","")</f>
        <v/>
      </c>
      <c r="E21" s="153" t="str">
        <f t="shared" si="20"/>
        <v/>
      </c>
      <c r="F21" s="153" t="str">
        <f t="shared" si="20"/>
        <v/>
      </c>
      <c r="G21" s="153" t="str">
        <f t="shared" si="20"/>
        <v/>
      </c>
      <c r="H21" s="153" t="str">
        <f t="shared" si="20"/>
        <v/>
      </c>
      <c r="I21" s="153" t="str">
        <f t="shared" si="20"/>
        <v/>
      </c>
      <c r="J21" s="153" t="str">
        <f t="shared" si="20"/>
        <v/>
      </c>
      <c r="K21" s="153" t="str">
        <f t="shared" si="20"/>
        <v/>
      </c>
      <c r="L21" s="153" t="str">
        <f t="shared" si="20"/>
        <v/>
      </c>
      <c r="M21" s="153" t="str">
        <f t="shared" si="20"/>
        <v/>
      </c>
      <c r="N21" s="153" t="str">
        <f t="shared" si="20"/>
        <v/>
      </c>
      <c r="O21" s="153" t="str">
        <f t="shared" si="20"/>
        <v/>
      </c>
      <c r="P21" s="153" t="str">
        <f t="shared" si="20"/>
        <v/>
      </c>
      <c r="Q21" s="153" t="str">
        <f t="shared" si="20"/>
        <v/>
      </c>
      <c r="R21" s="153" t="str">
        <f t="shared" si="20"/>
        <v/>
      </c>
      <c r="S21" s="153" t="str">
        <f t="shared" si="20"/>
        <v/>
      </c>
      <c r="T21" s="153" t="str">
        <f t="shared" si="20"/>
        <v/>
      </c>
      <c r="U21" s="153" t="str">
        <f t="shared" si="20"/>
        <v/>
      </c>
      <c r="V21" s="153" t="str">
        <f t="shared" si="20"/>
        <v/>
      </c>
      <c r="W21" s="153" t="str">
        <f t="shared" si="20"/>
        <v/>
      </c>
      <c r="X21" s="153" t="str">
        <f t="shared" si="20"/>
        <v/>
      </c>
      <c r="Y21" s="153" t="str">
        <f t="shared" si="20"/>
        <v/>
      </c>
      <c r="Z21" s="153" t="str">
        <f t="shared" si="20"/>
        <v/>
      </c>
      <c r="AA21" s="153" t="str">
        <f t="shared" si="20"/>
        <v/>
      </c>
      <c r="AB21" s="153" t="str">
        <f t="shared" si="20"/>
        <v/>
      </c>
      <c r="AC21" s="153" t="str">
        <f t="shared" si="20"/>
        <v/>
      </c>
      <c r="AD21" s="153" t="str">
        <f t="shared" si="20"/>
        <v/>
      </c>
      <c r="AE21" s="153" t="str">
        <f t="shared" si="20"/>
        <v/>
      </c>
      <c r="AF21" s="153" t="str">
        <f t="shared" si="20"/>
        <v/>
      </c>
      <c r="AG21" s="153" t="str">
        <f t="shared" si="20"/>
        <v/>
      </c>
      <c r="AH21" s="153" t="str">
        <f t="shared" si="20"/>
        <v/>
      </c>
      <c r="AI21" s="153" t="str">
        <f t="shared" si="20"/>
        <v/>
      </c>
      <c r="AJ21" s="153" t="str">
        <f t="shared" si="20"/>
        <v/>
      </c>
      <c r="AK21" s="153" t="str">
        <f t="shared" si="20"/>
        <v/>
      </c>
      <c r="AL21" s="153" t="str">
        <f t="shared" si="20"/>
        <v/>
      </c>
      <c r="AM21" s="153" t="str">
        <f t="shared" si="20"/>
        <v/>
      </c>
      <c r="AN21" s="153" t="str">
        <f t="shared" si="20"/>
        <v/>
      </c>
      <c r="AO21" s="153" t="str">
        <f t="shared" si="20"/>
        <v/>
      </c>
      <c r="AP21" s="153" t="str">
        <f t="shared" si="20"/>
        <v>PAID OFF</v>
      </c>
      <c r="AQ21" s="153" t="str">
        <f t="shared" si="20"/>
        <v>PAID OFF</v>
      </c>
      <c r="AR21" s="153" t="str">
        <f t="shared" si="20"/>
        <v>PAID OFF</v>
      </c>
      <c r="AS21" s="153" t="str">
        <f t="shared" si="20"/>
        <v>PAID OFF</v>
      </c>
      <c r="AT21" s="153" t="str">
        <f t="shared" si="20"/>
        <v>PAID OFF</v>
      </c>
      <c r="AU21" s="153" t="str">
        <f t="shared" si="20"/>
        <v>PAID OFF</v>
      </c>
      <c r="AV21" s="153" t="str">
        <f t="shared" si="20"/>
        <v>PAID OFF</v>
      </c>
      <c r="AW21" s="153" t="str">
        <f t="shared" si="20"/>
        <v>PAID OFF</v>
      </c>
      <c r="AX21" s="153" t="str">
        <f t="shared" si="20"/>
        <v>PAID OFF</v>
      </c>
      <c r="AY21" s="153" t="str">
        <f t="shared" si="20"/>
        <v>PAID OFF</v>
      </c>
      <c r="AZ21" s="153" t="str">
        <f t="shared" si="20"/>
        <v>PAID OFF</v>
      </c>
      <c r="BA21" s="153" t="str">
        <f t="shared" si="20"/>
        <v>PAID OFF</v>
      </c>
      <c r="BB21" s="153" t="str">
        <f t="shared" si="20"/>
        <v>PAID OFF</v>
      </c>
      <c r="BC21" s="153" t="str">
        <f t="shared" si="20"/>
        <v>PAID OFF</v>
      </c>
      <c r="BD21" s="153" t="str">
        <f t="shared" si="20"/>
        <v>PAID OFF</v>
      </c>
      <c r="BE21" s="153" t="str">
        <f t="shared" si="20"/>
        <v>PAID OFF</v>
      </c>
      <c r="BF21" s="153" t="str">
        <f t="shared" si="20"/>
        <v>PAID OFF</v>
      </c>
      <c r="BG21" s="153" t="str">
        <f t="shared" si="20"/>
        <v>PAID OFF</v>
      </c>
      <c r="BH21" s="153" t="str">
        <f t="shared" si="20"/>
        <v>PAID OFF</v>
      </c>
      <c r="BI21" s="153" t="str">
        <f t="shared" si="20"/>
        <v>PAID OFF</v>
      </c>
      <c r="BJ21" s="153" t="str">
        <f t="shared" si="20"/>
        <v>PAID OFF</v>
      </c>
      <c r="BK21" s="153" t="str">
        <f t="shared" si="20"/>
        <v>PAID OFF</v>
      </c>
      <c r="BL21" s="153" t="str">
        <f t="shared" si="20"/>
        <v>PAID OFF</v>
      </c>
      <c r="BM21" s="153" t="str">
        <f t="shared" si="20"/>
        <v>PAID OFF</v>
      </c>
      <c r="BN21" s="153" t="str">
        <f t="shared" si="20"/>
        <v>PAID OFF</v>
      </c>
      <c r="BO21" s="153" t="str">
        <f t="shared" si="20"/>
        <v>PAID OFF</v>
      </c>
      <c r="BP21" s="153" t="str">
        <f t="shared" ref="BP21:CU21" si="21">IF(BP20=0,"PAID OFF","")</f>
        <v>PAID OFF</v>
      </c>
      <c r="BQ21" s="153" t="str">
        <f t="shared" si="21"/>
        <v>PAID OFF</v>
      </c>
      <c r="BR21" s="153" t="str">
        <f t="shared" si="21"/>
        <v>PAID OFF</v>
      </c>
      <c r="BS21" s="153" t="str">
        <f t="shared" si="21"/>
        <v>PAID OFF</v>
      </c>
      <c r="BT21" s="153" t="str">
        <f t="shared" si="21"/>
        <v>PAID OFF</v>
      </c>
      <c r="BU21" s="153" t="str">
        <f t="shared" si="21"/>
        <v>PAID OFF</v>
      </c>
      <c r="BV21" s="153" t="str">
        <f t="shared" si="21"/>
        <v>PAID OFF</v>
      </c>
      <c r="BW21" s="153" t="str">
        <f t="shared" si="21"/>
        <v>PAID OFF</v>
      </c>
      <c r="BX21" s="153" t="str">
        <f t="shared" si="21"/>
        <v>PAID OFF</v>
      </c>
      <c r="BY21" s="153" t="str">
        <f t="shared" si="21"/>
        <v>PAID OFF</v>
      </c>
      <c r="BZ21" s="153" t="str">
        <f t="shared" si="21"/>
        <v>PAID OFF</v>
      </c>
      <c r="CA21" s="153" t="str">
        <f t="shared" si="21"/>
        <v>PAID OFF</v>
      </c>
      <c r="CB21" s="153" t="str">
        <f t="shared" si="21"/>
        <v>PAID OFF</v>
      </c>
      <c r="CC21" s="153" t="str">
        <f t="shared" si="21"/>
        <v>PAID OFF</v>
      </c>
      <c r="CD21" s="153" t="str">
        <f t="shared" si="21"/>
        <v>PAID OFF</v>
      </c>
      <c r="CE21" s="153" t="str">
        <f t="shared" si="21"/>
        <v>PAID OFF</v>
      </c>
      <c r="CF21" s="153" t="str">
        <f t="shared" si="21"/>
        <v>PAID OFF</v>
      </c>
      <c r="CG21" s="153" t="str">
        <f t="shared" si="21"/>
        <v>PAID OFF</v>
      </c>
      <c r="CH21" s="153" t="str">
        <f t="shared" si="21"/>
        <v>PAID OFF</v>
      </c>
      <c r="CI21" s="153" t="str">
        <f t="shared" si="21"/>
        <v>PAID OFF</v>
      </c>
      <c r="CJ21" s="153" t="str">
        <f t="shared" si="21"/>
        <v>PAID OFF</v>
      </c>
      <c r="CK21" s="153" t="str">
        <f t="shared" si="21"/>
        <v>PAID OFF</v>
      </c>
      <c r="CL21" s="153" t="str">
        <f t="shared" si="21"/>
        <v>PAID OFF</v>
      </c>
      <c r="CM21" s="153" t="str">
        <f t="shared" si="21"/>
        <v>PAID OFF</v>
      </c>
      <c r="CN21" s="153" t="str">
        <f t="shared" si="21"/>
        <v>PAID OFF</v>
      </c>
      <c r="CO21" s="153" t="str">
        <f t="shared" si="21"/>
        <v>PAID OFF</v>
      </c>
      <c r="CP21" s="153" t="str">
        <f t="shared" si="21"/>
        <v>PAID OFF</v>
      </c>
      <c r="CQ21" s="153" t="str">
        <f t="shared" si="21"/>
        <v>PAID OFF</v>
      </c>
      <c r="CR21" s="153" t="str">
        <f t="shared" si="21"/>
        <v>PAID OFF</v>
      </c>
      <c r="CS21" s="153" t="str">
        <f t="shared" si="21"/>
        <v>PAID OFF</v>
      </c>
      <c r="CT21" s="153" t="str">
        <f t="shared" si="21"/>
        <v>PAID OFF</v>
      </c>
      <c r="CU21" s="153" t="str">
        <f t="shared" si="21"/>
        <v>PAID OFF</v>
      </c>
    </row>
    <row r="22" spans="1:99" x14ac:dyDescent="0.35">
      <c r="A22" s="36"/>
      <c r="B22" s="154" t="s">
        <v>38</v>
      </c>
      <c r="C22" s="154">
        <f>IF(C21="PAID OFF",1,1)</f>
        <v>1</v>
      </c>
      <c r="D22" s="154">
        <f>IF(D21="PAID OFF","",C22+1)</f>
        <v>2</v>
      </c>
      <c r="E22" s="154">
        <f>IF(E21="PAID OFF","",D22+1)</f>
        <v>3</v>
      </c>
      <c r="F22" s="154">
        <f t="shared" ref="F22:BQ22" si="22">IF(F21="PAID OFF","",E22+1)</f>
        <v>4</v>
      </c>
      <c r="G22" s="154">
        <f t="shared" si="22"/>
        <v>5</v>
      </c>
      <c r="H22" s="154">
        <f t="shared" si="22"/>
        <v>6</v>
      </c>
      <c r="I22" s="154">
        <f t="shared" si="22"/>
        <v>7</v>
      </c>
      <c r="J22" s="154">
        <f t="shared" si="22"/>
        <v>8</v>
      </c>
      <c r="K22" s="154">
        <f t="shared" si="22"/>
        <v>9</v>
      </c>
      <c r="L22" s="154">
        <f t="shared" si="22"/>
        <v>10</v>
      </c>
      <c r="M22" s="154">
        <f t="shared" si="22"/>
        <v>11</v>
      </c>
      <c r="N22" s="154">
        <f t="shared" si="22"/>
        <v>12</v>
      </c>
      <c r="O22" s="154">
        <f t="shared" si="22"/>
        <v>13</v>
      </c>
      <c r="P22" s="154">
        <f t="shared" si="22"/>
        <v>14</v>
      </c>
      <c r="Q22" s="154">
        <f t="shared" si="22"/>
        <v>15</v>
      </c>
      <c r="R22" s="154">
        <f t="shared" si="22"/>
        <v>16</v>
      </c>
      <c r="S22" s="154">
        <f t="shared" si="22"/>
        <v>17</v>
      </c>
      <c r="T22" s="154">
        <f t="shared" si="22"/>
        <v>18</v>
      </c>
      <c r="U22" s="154">
        <f t="shared" si="22"/>
        <v>19</v>
      </c>
      <c r="V22" s="154">
        <f t="shared" si="22"/>
        <v>20</v>
      </c>
      <c r="W22" s="154">
        <f t="shared" si="22"/>
        <v>21</v>
      </c>
      <c r="X22" s="154">
        <f t="shared" si="22"/>
        <v>22</v>
      </c>
      <c r="Y22" s="154">
        <f t="shared" si="22"/>
        <v>23</v>
      </c>
      <c r="Z22" s="154">
        <f t="shared" si="22"/>
        <v>24</v>
      </c>
      <c r="AA22" s="154">
        <f t="shared" si="22"/>
        <v>25</v>
      </c>
      <c r="AB22" s="154">
        <f t="shared" si="22"/>
        <v>26</v>
      </c>
      <c r="AC22" s="154">
        <f t="shared" si="22"/>
        <v>27</v>
      </c>
      <c r="AD22" s="154">
        <f t="shared" si="22"/>
        <v>28</v>
      </c>
      <c r="AE22" s="154">
        <f t="shared" si="22"/>
        <v>29</v>
      </c>
      <c r="AF22" s="154">
        <f t="shared" si="22"/>
        <v>30</v>
      </c>
      <c r="AG22" s="154">
        <f t="shared" si="22"/>
        <v>31</v>
      </c>
      <c r="AH22" s="154">
        <f t="shared" si="22"/>
        <v>32</v>
      </c>
      <c r="AI22" s="154">
        <f t="shared" si="22"/>
        <v>33</v>
      </c>
      <c r="AJ22" s="154">
        <f t="shared" si="22"/>
        <v>34</v>
      </c>
      <c r="AK22" s="154">
        <f t="shared" si="22"/>
        <v>35</v>
      </c>
      <c r="AL22" s="154">
        <f t="shared" si="22"/>
        <v>36</v>
      </c>
      <c r="AM22" s="154">
        <f t="shared" si="22"/>
        <v>37</v>
      </c>
      <c r="AN22" s="154">
        <f t="shared" si="22"/>
        <v>38</v>
      </c>
      <c r="AO22" s="154">
        <f t="shared" si="22"/>
        <v>39</v>
      </c>
      <c r="AP22" s="154" t="str">
        <f t="shared" si="22"/>
        <v/>
      </c>
      <c r="AQ22" s="154" t="str">
        <f t="shared" si="22"/>
        <v/>
      </c>
      <c r="AR22" s="154" t="str">
        <f t="shared" si="22"/>
        <v/>
      </c>
      <c r="AS22" s="154" t="str">
        <f t="shared" si="22"/>
        <v/>
      </c>
      <c r="AT22" s="154" t="str">
        <f t="shared" si="22"/>
        <v/>
      </c>
      <c r="AU22" s="154" t="str">
        <f t="shared" si="22"/>
        <v/>
      </c>
      <c r="AV22" s="154" t="str">
        <f t="shared" si="22"/>
        <v/>
      </c>
      <c r="AW22" s="154" t="str">
        <f t="shared" si="22"/>
        <v/>
      </c>
      <c r="AX22" s="154" t="str">
        <f t="shared" si="22"/>
        <v/>
      </c>
      <c r="AY22" s="154" t="str">
        <f t="shared" si="22"/>
        <v/>
      </c>
      <c r="AZ22" s="154" t="str">
        <f t="shared" si="22"/>
        <v/>
      </c>
      <c r="BA22" s="154" t="str">
        <f t="shared" si="22"/>
        <v/>
      </c>
      <c r="BB22" s="154" t="str">
        <f t="shared" si="22"/>
        <v/>
      </c>
      <c r="BC22" s="154" t="str">
        <f t="shared" si="22"/>
        <v/>
      </c>
      <c r="BD22" s="154" t="str">
        <f t="shared" si="22"/>
        <v/>
      </c>
      <c r="BE22" s="154" t="str">
        <f t="shared" si="22"/>
        <v/>
      </c>
      <c r="BF22" s="154" t="str">
        <f t="shared" si="22"/>
        <v/>
      </c>
      <c r="BG22" s="154" t="str">
        <f t="shared" si="22"/>
        <v/>
      </c>
      <c r="BH22" s="154" t="str">
        <f t="shared" si="22"/>
        <v/>
      </c>
      <c r="BI22" s="154" t="str">
        <f t="shared" si="22"/>
        <v/>
      </c>
      <c r="BJ22" s="154" t="str">
        <f t="shared" si="22"/>
        <v/>
      </c>
      <c r="BK22" s="154" t="str">
        <f t="shared" si="22"/>
        <v/>
      </c>
      <c r="BL22" s="154" t="str">
        <f t="shared" si="22"/>
        <v/>
      </c>
      <c r="BM22" s="154" t="str">
        <f t="shared" si="22"/>
        <v/>
      </c>
      <c r="BN22" s="154" t="str">
        <f t="shared" si="22"/>
        <v/>
      </c>
      <c r="BO22" s="154" t="str">
        <f t="shared" si="22"/>
        <v/>
      </c>
      <c r="BP22" s="154" t="str">
        <f t="shared" si="22"/>
        <v/>
      </c>
      <c r="BQ22" s="154" t="str">
        <f t="shared" si="22"/>
        <v/>
      </c>
      <c r="BR22" s="154" t="str">
        <f t="shared" ref="BR22:CU22" si="23">IF(BR21="PAID OFF","",BQ22+1)</f>
        <v/>
      </c>
      <c r="BS22" s="154" t="str">
        <f t="shared" si="23"/>
        <v/>
      </c>
      <c r="BT22" s="154" t="str">
        <f t="shared" si="23"/>
        <v/>
      </c>
      <c r="BU22" s="154" t="str">
        <f t="shared" si="23"/>
        <v/>
      </c>
      <c r="BV22" s="154" t="str">
        <f t="shared" si="23"/>
        <v/>
      </c>
      <c r="BW22" s="154" t="str">
        <f t="shared" si="23"/>
        <v/>
      </c>
      <c r="BX22" s="154" t="str">
        <f t="shared" si="23"/>
        <v/>
      </c>
      <c r="BY22" s="154" t="str">
        <f t="shared" si="23"/>
        <v/>
      </c>
      <c r="BZ22" s="154" t="str">
        <f t="shared" si="23"/>
        <v/>
      </c>
      <c r="CA22" s="154" t="str">
        <f t="shared" si="23"/>
        <v/>
      </c>
      <c r="CB22" s="154" t="str">
        <f t="shared" si="23"/>
        <v/>
      </c>
      <c r="CC22" s="154" t="str">
        <f t="shared" si="23"/>
        <v/>
      </c>
      <c r="CD22" s="154" t="str">
        <f t="shared" si="23"/>
        <v/>
      </c>
      <c r="CE22" s="154" t="str">
        <f t="shared" si="23"/>
        <v/>
      </c>
      <c r="CF22" s="154" t="str">
        <f t="shared" si="23"/>
        <v/>
      </c>
      <c r="CG22" s="154" t="str">
        <f t="shared" si="23"/>
        <v/>
      </c>
      <c r="CH22" s="154" t="str">
        <f t="shared" si="23"/>
        <v/>
      </c>
      <c r="CI22" s="154" t="str">
        <f t="shared" si="23"/>
        <v/>
      </c>
      <c r="CJ22" s="154" t="str">
        <f t="shared" si="23"/>
        <v/>
      </c>
      <c r="CK22" s="154" t="str">
        <f t="shared" si="23"/>
        <v/>
      </c>
      <c r="CL22" s="154" t="str">
        <f t="shared" si="23"/>
        <v/>
      </c>
      <c r="CM22" s="154" t="str">
        <f t="shared" si="23"/>
        <v/>
      </c>
      <c r="CN22" s="154" t="str">
        <f t="shared" si="23"/>
        <v/>
      </c>
      <c r="CO22" s="154" t="str">
        <f t="shared" si="23"/>
        <v/>
      </c>
      <c r="CP22" s="154" t="str">
        <f t="shared" si="23"/>
        <v/>
      </c>
      <c r="CQ22" s="154" t="str">
        <f t="shared" si="23"/>
        <v/>
      </c>
      <c r="CR22" s="154" t="str">
        <f t="shared" si="23"/>
        <v/>
      </c>
      <c r="CS22" s="154" t="str">
        <f t="shared" si="23"/>
        <v/>
      </c>
      <c r="CT22" s="154" t="str">
        <f t="shared" si="23"/>
        <v/>
      </c>
      <c r="CU22" s="154" t="str">
        <f t="shared" si="23"/>
        <v/>
      </c>
    </row>
    <row r="23" spans="1:99" x14ac:dyDescent="0.35">
      <c r="A23" s="31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</row>
    <row r="24" spans="1:99" x14ac:dyDescent="0.35">
      <c r="A24" s="37" t="s">
        <v>40</v>
      </c>
      <c r="B24" s="156" t="str">
        <f>'In depth results'!J5</f>
        <v/>
      </c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</row>
    <row r="25" spans="1:99" x14ac:dyDescent="0.35">
      <c r="A25" s="38"/>
      <c r="B25" s="157" t="s">
        <v>32</v>
      </c>
      <c r="C25" s="157"/>
      <c r="D25" s="158">
        <f>C30</f>
        <v>0</v>
      </c>
      <c r="E25" s="158">
        <f>D30</f>
        <v>0</v>
      </c>
      <c r="F25" s="158">
        <f t="shared" ref="F25:BQ25" si="24">E30</f>
        <v>0</v>
      </c>
      <c r="G25" s="158">
        <f t="shared" si="24"/>
        <v>0</v>
      </c>
      <c r="H25" s="158">
        <f t="shared" si="24"/>
        <v>0</v>
      </c>
      <c r="I25" s="158">
        <f t="shared" si="24"/>
        <v>0</v>
      </c>
      <c r="J25" s="158">
        <f t="shared" si="24"/>
        <v>0</v>
      </c>
      <c r="K25" s="158">
        <f t="shared" si="24"/>
        <v>0</v>
      </c>
      <c r="L25" s="158">
        <f t="shared" si="24"/>
        <v>0</v>
      </c>
      <c r="M25" s="158">
        <f t="shared" si="24"/>
        <v>0</v>
      </c>
      <c r="N25" s="158">
        <f t="shared" si="24"/>
        <v>0</v>
      </c>
      <c r="O25" s="158">
        <f t="shared" si="24"/>
        <v>0</v>
      </c>
      <c r="P25" s="158">
        <f t="shared" si="24"/>
        <v>0</v>
      </c>
      <c r="Q25" s="158">
        <f t="shared" si="24"/>
        <v>0</v>
      </c>
      <c r="R25" s="158">
        <f t="shared" si="24"/>
        <v>0</v>
      </c>
      <c r="S25" s="158">
        <f t="shared" si="24"/>
        <v>0</v>
      </c>
      <c r="T25" s="158">
        <f t="shared" si="24"/>
        <v>0</v>
      </c>
      <c r="U25" s="158">
        <f t="shared" si="24"/>
        <v>0</v>
      </c>
      <c r="V25" s="158">
        <f t="shared" si="24"/>
        <v>0</v>
      </c>
      <c r="W25" s="158">
        <f t="shared" si="24"/>
        <v>0</v>
      </c>
      <c r="X25" s="158">
        <f t="shared" si="24"/>
        <v>0</v>
      </c>
      <c r="Y25" s="158">
        <f t="shared" si="24"/>
        <v>0</v>
      </c>
      <c r="Z25" s="158">
        <f t="shared" si="24"/>
        <v>0</v>
      </c>
      <c r="AA25" s="158">
        <f t="shared" si="24"/>
        <v>0</v>
      </c>
      <c r="AB25" s="158">
        <f t="shared" si="24"/>
        <v>0</v>
      </c>
      <c r="AC25" s="158">
        <f t="shared" si="24"/>
        <v>0</v>
      </c>
      <c r="AD25" s="158">
        <f t="shared" si="24"/>
        <v>0</v>
      </c>
      <c r="AE25" s="158">
        <f t="shared" si="24"/>
        <v>0</v>
      </c>
      <c r="AF25" s="158">
        <f t="shared" si="24"/>
        <v>0</v>
      </c>
      <c r="AG25" s="158">
        <f t="shared" si="24"/>
        <v>0</v>
      </c>
      <c r="AH25" s="158">
        <f t="shared" si="24"/>
        <v>0</v>
      </c>
      <c r="AI25" s="158">
        <f t="shared" si="24"/>
        <v>0</v>
      </c>
      <c r="AJ25" s="158">
        <f t="shared" si="24"/>
        <v>0</v>
      </c>
      <c r="AK25" s="158">
        <f t="shared" si="24"/>
        <v>0</v>
      </c>
      <c r="AL25" s="158">
        <f t="shared" si="24"/>
        <v>0</v>
      </c>
      <c r="AM25" s="158">
        <f t="shared" si="24"/>
        <v>0</v>
      </c>
      <c r="AN25" s="158">
        <f t="shared" si="24"/>
        <v>0</v>
      </c>
      <c r="AO25" s="158">
        <f t="shared" si="24"/>
        <v>0</v>
      </c>
      <c r="AP25" s="158">
        <f t="shared" si="24"/>
        <v>0</v>
      </c>
      <c r="AQ25" s="158">
        <f t="shared" si="24"/>
        <v>0</v>
      </c>
      <c r="AR25" s="158">
        <f t="shared" si="24"/>
        <v>0</v>
      </c>
      <c r="AS25" s="158">
        <f t="shared" si="24"/>
        <v>0</v>
      </c>
      <c r="AT25" s="158">
        <f t="shared" si="24"/>
        <v>0</v>
      </c>
      <c r="AU25" s="158">
        <f t="shared" si="24"/>
        <v>0</v>
      </c>
      <c r="AV25" s="158">
        <f t="shared" si="24"/>
        <v>0</v>
      </c>
      <c r="AW25" s="158">
        <f t="shared" si="24"/>
        <v>0</v>
      </c>
      <c r="AX25" s="158">
        <f t="shared" si="24"/>
        <v>0</v>
      </c>
      <c r="AY25" s="158">
        <f t="shared" si="24"/>
        <v>0</v>
      </c>
      <c r="AZ25" s="158">
        <f t="shared" si="24"/>
        <v>0</v>
      </c>
      <c r="BA25" s="158">
        <f t="shared" si="24"/>
        <v>0</v>
      </c>
      <c r="BB25" s="158">
        <f t="shared" si="24"/>
        <v>0</v>
      </c>
      <c r="BC25" s="158">
        <f t="shared" si="24"/>
        <v>0</v>
      </c>
      <c r="BD25" s="158">
        <f t="shared" si="24"/>
        <v>0</v>
      </c>
      <c r="BE25" s="158">
        <f t="shared" si="24"/>
        <v>0</v>
      </c>
      <c r="BF25" s="158">
        <f t="shared" si="24"/>
        <v>0</v>
      </c>
      <c r="BG25" s="158">
        <f t="shared" si="24"/>
        <v>0</v>
      </c>
      <c r="BH25" s="158">
        <f t="shared" si="24"/>
        <v>0</v>
      </c>
      <c r="BI25" s="158">
        <f t="shared" si="24"/>
        <v>0</v>
      </c>
      <c r="BJ25" s="158">
        <f t="shared" si="24"/>
        <v>0</v>
      </c>
      <c r="BK25" s="158">
        <f t="shared" si="24"/>
        <v>0</v>
      </c>
      <c r="BL25" s="158">
        <f t="shared" si="24"/>
        <v>0</v>
      </c>
      <c r="BM25" s="158">
        <f t="shared" si="24"/>
        <v>0</v>
      </c>
      <c r="BN25" s="158">
        <f t="shared" si="24"/>
        <v>0</v>
      </c>
      <c r="BO25" s="158">
        <f t="shared" si="24"/>
        <v>0</v>
      </c>
      <c r="BP25" s="158">
        <f t="shared" si="24"/>
        <v>0</v>
      </c>
      <c r="BQ25" s="158">
        <f t="shared" si="24"/>
        <v>0</v>
      </c>
      <c r="BR25" s="158">
        <f t="shared" ref="BR25:CU25" si="25">BQ30</f>
        <v>0</v>
      </c>
      <c r="BS25" s="158">
        <f t="shared" si="25"/>
        <v>0</v>
      </c>
      <c r="BT25" s="158">
        <f t="shared" si="25"/>
        <v>0</v>
      </c>
      <c r="BU25" s="158">
        <f t="shared" si="25"/>
        <v>0</v>
      </c>
      <c r="BV25" s="158">
        <f t="shared" si="25"/>
        <v>0</v>
      </c>
      <c r="BW25" s="158">
        <f t="shared" si="25"/>
        <v>0</v>
      </c>
      <c r="BX25" s="158">
        <f t="shared" si="25"/>
        <v>0</v>
      </c>
      <c r="BY25" s="158">
        <f t="shared" si="25"/>
        <v>0</v>
      </c>
      <c r="BZ25" s="158">
        <f t="shared" si="25"/>
        <v>0</v>
      </c>
      <c r="CA25" s="158">
        <f t="shared" si="25"/>
        <v>0</v>
      </c>
      <c r="CB25" s="158">
        <f t="shared" si="25"/>
        <v>0</v>
      </c>
      <c r="CC25" s="158">
        <f t="shared" si="25"/>
        <v>0</v>
      </c>
      <c r="CD25" s="158">
        <f t="shared" si="25"/>
        <v>0</v>
      </c>
      <c r="CE25" s="158">
        <f t="shared" si="25"/>
        <v>0</v>
      </c>
      <c r="CF25" s="158">
        <f t="shared" si="25"/>
        <v>0</v>
      </c>
      <c r="CG25" s="158">
        <f t="shared" si="25"/>
        <v>0</v>
      </c>
      <c r="CH25" s="158">
        <f t="shared" si="25"/>
        <v>0</v>
      </c>
      <c r="CI25" s="158">
        <f t="shared" si="25"/>
        <v>0</v>
      </c>
      <c r="CJ25" s="158">
        <f t="shared" si="25"/>
        <v>0</v>
      </c>
      <c r="CK25" s="158">
        <f t="shared" si="25"/>
        <v>0</v>
      </c>
      <c r="CL25" s="158">
        <f t="shared" si="25"/>
        <v>0</v>
      </c>
      <c r="CM25" s="158">
        <f t="shared" si="25"/>
        <v>0</v>
      </c>
      <c r="CN25" s="158">
        <f t="shared" si="25"/>
        <v>0</v>
      </c>
      <c r="CO25" s="158">
        <f t="shared" si="25"/>
        <v>0</v>
      </c>
      <c r="CP25" s="158">
        <f t="shared" si="25"/>
        <v>0</v>
      </c>
      <c r="CQ25" s="158">
        <f t="shared" si="25"/>
        <v>0</v>
      </c>
      <c r="CR25" s="158">
        <f t="shared" si="25"/>
        <v>0</v>
      </c>
      <c r="CS25" s="158">
        <f t="shared" si="25"/>
        <v>0</v>
      </c>
      <c r="CT25" s="158">
        <f t="shared" si="25"/>
        <v>0</v>
      </c>
      <c r="CU25" s="158">
        <f t="shared" si="25"/>
        <v>0</v>
      </c>
    </row>
    <row r="26" spans="1:99" x14ac:dyDescent="0.35">
      <c r="A26" s="38"/>
      <c r="B26" s="157" t="s">
        <v>33</v>
      </c>
      <c r="C26" s="158">
        <f>C27*('In depth results'!L5/12)</f>
        <v>0</v>
      </c>
      <c r="D26" s="158">
        <f>D25*('In depth results'!$C$5/12)</f>
        <v>0</v>
      </c>
      <c r="E26" s="158">
        <f>E25*('In depth results'!$C$5/12)</f>
        <v>0</v>
      </c>
      <c r="F26" s="158">
        <f>F25*('In depth results'!$C$5/12)</f>
        <v>0</v>
      </c>
      <c r="G26" s="158">
        <f>G25*('In depth results'!$C$5/12)</f>
        <v>0</v>
      </c>
      <c r="H26" s="158">
        <f>H25*('In depth results'!$C$5/12)</f>
        <v>0</v>
      </c>
      <c r="I26" s="158">
        <f>I25*('In depth results'!$C$5/12)</f>
        <v>0</v>
      </c>
      <c r="J26" s="158">
        <f>J25*('In depth results'!$C$5/12)</f>
        <v>0</v>
      </c>
      <c r="K26" s="158">
        <f>K25*('In depth results'!$C$5/12)</f>
        <v>0</v>
      </c>
      <c r="L26" s="158">
        <f>L25*('In depth results'!$C$5/12)</f>
        <v>0</v>
      </c>
      <c r="M26" s="158">
        <f>M25*('In depth results'!$C$5/12)</f>
        <v>0</v>
      </c>
      <c r="N26" s="158">
        <f>N25*('In depth results'!$C$5/12)</f>
        <v>0</v>
      </c>
      <c r="O26" s="158">
        <f>O25*('In depth results'!$C$5/12)</f>
        <v>0</v>
      </c>
      <c r="P26" s="158">
        <f>P25*('In depth results'!$C$5/12)</f>
        <v>0</v>
      </c>
      <c r="Q26" s="158">
        <f>Q25*('In depth results'!$C$5/12)</f>
        <v>0</v>
      </c>
      <c r="R26" s="158">
        <f>R25*('In depth results'!$C$5/12)</f>
        <v>0</v>
      </c>
      <c r="S26" s="158">
        <f>S25*('In depth results'!$C$5/12)</f>
        <v>0</v>
      </c>
      <c r="T26" s="158">
        <f>T25*('In depth results'!$C$5/12)</f>
        <v>0</v>
      </c>
      <c r="U26" s="158">
        <f>U25*('In depth results'!$C$5/12)</f>
        <v>0</v>
      </c>
      <c r="V26" s="158">
        <f>V25*('In depth results'!$C$5/12)</f>
        <v>0</v>
      </c>
      <c r="W26" s="158">
        <f>W25*('In depth results'!$C$5/12)</f>
        <v>0</v>
      </c>
      <c r="X26" s="158">
        <f>X25*('In depth results'!$C$5/12)</f>
        <v>0</v>
      </c>
      <c r="Y26" s="158">
        <f>Y25*('In depth results'!$C$5/12)</f>
        <v>0</v>
      </c>
      <c r="Z26" s="158">
        <f>Z25*('In depth results'!$C$5/12)</f>
        <v>0</v>
      </c>
      <c r="AA26" s="158">
        <f>AA25*('In depth results'!$C$5/12)</f>
        <v>0</v>
      </c>
      <c r="AB26" s="158">
        <f>AB25*('In depth results'!$C$5/12)</f>
        <v>0</v>
      </c>
      <c r="AC26" s="158">
        <f>AC25*('In depth results'!$C$5/12)</f>
        <v>0</v>
      </c>
      <c r="AD26" s="158">
        <f>AD25*('In depth results'!$C$5/12)</f>
        <v>0</v>
      </c>
      <c r="AE26" s="158">
        <f>AE25*('In depth results'!$C$5/12)</f>
        <v>0</v>
      </c>
      <c r="AF26" s="158">
        <f>AF25*('In depth results'!$C$5/12)</f>
        <v>0</v>
      </c>
      <c r="AG26" s="158">
        <f>AG25*('In depth results'!$C$5/12)</f>
        <v>0</v>
      </c>
      <c r="AH26" s="158">
        <f>AH25*('In depth results'!$C$5/12)</f>
        <v>0</v>
      </c>
      <c r="AI26" s="158">
        <f>AI25*('In depth results'!$C$5/12)</f>
        <v>0</v>
      </c>
      <c r="AJ26" s="158">
        <f>AJ25*('In depth results'!$C$5/12)</f>
        <v>0</v>
      </c>
      <c r="AK26" s="158">
        <f>AK25*('In depth results'!$C$5/12)</f>
        <v>0</v>
      </c>
      <c r="AL26" s="158">
        <f>AL25*('In depth results'!$C$5/12)</f>
        <v>0</v>
      </c>
      <c r="AM26" s="158">
        <f>AM25*('In depth results'!$C$5/12)</f>
        <v>0</v>
      </c>
      <c r="AN26" s="158">
        <f>AN25*('In depth results'!$C$5/12)</f>
        <v>0</v>
      </c>
      <c r="AO26" s="158">
        <f>AO25*('In depth results'!$C$5/12)</f>
        <v>0</v>
      </c>
      <c r="AP26" s="158">
        <f>AP25*('In depth results'!$C$5/12)</f>
        <v>0</v>
      </c>
      <c r="AQ26" s="158">
        <f>AQ25*('In depth results'!$C$5/12)</f>
        <v>0</v>
      </c>
      <c r="AR26" s="158">
        <f>AR25*('In depth results'!$C$5/12)</f>
        <v>0</v>
      </c>
      <c r="AS26" s="158">
        <f>AS25*('In depth results'!$C$5/12)</f>
        <v>0</v>
      </c>
      <c r="AT26" s="158">
        <f>AT25*('In depth results'!$C$5/12)</f>
        <v>0</v>
      </c>
      <c r="AU26" s="158">
        <f>AU25*('In depth results'!$C$5/12)</f>
        <v>0</v>
      </c>
      <c r="AV26" s="158">
        <f>AV25*('In depth results'!$C$5/12)</f>
        <v>0</v>
      </c>
      <c r="AW26" s="158">
        <f>AW25*('In depth results'!$C$5/12)</f>
        <v>0</v>
      </c>
      <c r="AX26" s="158">
        <f>AX25*('In depth results'!$C$5/12)</f>
        <v>0</v>
      </c>
      <c r="AY26" s="158">
        <f>AY25*('In depth results'!$C$5/12)</f>
        <v>0</v>
      </c>
      <c r="AZ26" s="158">
        <f>AZ25*('In depth results'!$C$5/12)</f>
        <v>0</v>
      </c>
      <c r="BA26" s="158">
        <f>BA25*('In depth results'!$C$5/12)</f>
        <v>0</v>
      </c>
      <c r="BB26" s="158">
        <f>BB25*('In depth results'!$C$5/12)</f>
        <v>0</v>
      </c>
      <c r="BC26" s="158">
        <f>BC25*('In depth results'!$C$5/12)</f>
        <v>0</v>
      </c>
      <c r="BD26" s="158">
        <f>BD25*('In depth results'!$C$5/12)</f>
        <v>0</v>
      </c>
      <c r="BE26" s="158">
        <f>BE25*('In depth results'!$C$5/12)</f>
        <v>0</v>
      </c>
      <c r="BF26" s="158">
        <f>BF25*('In depth results'!$C$5/12)</f>
        <v>0</v>
      </c>
      <c r="BG26" s="158">
        <f>BG25*('In depth results'!$C$5/12)</f>
        <v>0</v>
      </c>
      <c r="BH26" s="158">
        <f>BH25*('In depth results'!$C$5/12)</f>
        <v>0</v>
      </c>
      <c r="BI26" s="158">
        <f>BI25*('In depth results'!$C$5/12)</f>
        <v>0</v>
      </c>
      <c r="BJ26" s="158">
        <f>BJ25*('In depth results'!$C$5/12)</f>
        <v>0</v>
      </c>
      <c r="BK26" s="158">
        <f>BK25*('In depth results'!$C$5/12)</f>
        <v>0</v>
      </c>
      <c r="BL26" s="158">
        <f>BL25*('In depth results'!$C$5/12)</f>
        <v>0</v>
      </c>
      <c r="BM26" s="158">
        <f>BM25*('In depth results'!$C$5/12)</f>
        <v>0</v>
      </c>
      <c r="BN26" s="158">
        <f>BN25*('In depth results'!$C$5/12)</f>
        <v>0</v>
      </c>
      <c r="BO26" s="158">
        <f>BO25*('In depth results'!$C$5/12)</f>
        <v>0</v>
      </c>
      <c r="BP26" s="158">
        <f>BP25*('In depth results'!$C$5/12)</f>
        <v>0</v>
      </c>
      <c r="BQ26" s="158">
        <f>BQ25*('In depth results'!$C$5/12)</f>
        <v>0</v>
      </c>
      <c r="BR26" s="158">
        <f>BR25*('In depth results'!$C$5/12)</f>
        <v>0</v>
      </c>
      <c r="BS26" s="158">
        <f>BS25*('In depth results'!$C$5/12)</f>
        <v>0</v>
      </c>
      <c r="BT26" s="158">
        <f>BT25*('In depth results'!$C$5/12)</f>
        <v>0</v>
      </c>
      <c r="BU26" s="158">
        <f>BU25*('In depth results'!$C$5/12)</f>
        <v>0</v>
      </c>
      <c r="BV26" s="158">
        <f>BV25*('In depth results'!$C$5/12)</f>
        <v>0</v>
      </c>
      <c r="BW26" s="158">
        <f>BW25*('In depth results'!$C$5/12)</f>
        <v>0</v>
      </c>
      <c r="BX26" s="158">
        <f>BX25*('In depth results'!$C$5/12)</f>
        <v>0</v>
      </c>
      <c r="BY26" s="158">
        <f>BY25*('In depth results'!$C$5/12)</f>
        <v>0</v>
      </c>
      <c r="BZ26" s="158">
        <f>BZ25*('In depth results'!$C$5/12)</f>
        <v>0</v>
      </c>
      <c r="CA26" s="158">
        <f>CA25*('In depth results'!$C$5/12)</f>
        <v>0</v>
      </c>
      <c r="CB26" s="158">
        <f>CB25*('In depth results'!$C$5/12)</f>
        <v>0</v>
      </c>
      <c r="CC26" s="158">
        <f>CC25*('In depth results'!$C$5/12)</f>
        <v>0</v>
      </c>
      <c r="CD26" s="158">
        <f>CD25*('In depth results'!$C$5/12)</f>
        <v>0</v>
      </c>
      <c r="CE26" s="158">
        <f>CE25*('In depth results'!$C$5/12)</f>
        <v>0</v>
      </c>
      <c r="CF26" s="158">
        <f>CF25*('In depth results'!$C$5/12)</f>
        <v>0</v>
      </c>
      <c r="CG26" s="158">
        <f>CG25*('In depth results'!$C$5/12)</f>
        <v>0</v>
      </c>
      <c r="CH26" s="158">
        <f>CH25*('In depth results'!$C$5/12)</f>
        <v>0</v>
      </c>
      <c r="CI26" s="158">
        <f>CI25*('In depth results'!$C$5/12)</f>
        <v>0</v>
      </c>
      <c r="CJ26" s="158">
        <f>CJ25*('In depth results'!$C$5/12)</f>
        <v>0</v>
      </c>
      <c r="CK26" s="158">
        <f>CK25*('In depth results'!$C$5/12)</f>
        <v>0</v>
      </c>
      <c r="CL26" s="158">
        <f>CL25*('In depth results'!$C$5/12)</f>
        <v>0</v>
      </c>
      <c r="CM26" s="158">
        <f>CM25*('In depth results'!$C$5/12)</f>
        <v>0</v>
      </c>
      <c r="CN26" s="158">
        <f>CN25*('In depth results'!$C$5/12)</f>
        <v>0</v>
      </c>
      <c r="CO26" s="158">
        <f>CO25*('In depth results'!$C$5/12)</f>
        <v>0</v>
      </c>
      <c r="CP26" s="158">
        <f>CP25*('In depth results'!$C$5/12)</f>
        <v>0</v>
      </c>
      <c r="CQ26" s="158">
        <f>CQ25*('In depth results'!$C$5/12)</f>
        <v>0</v>
      </c>
      <c r="CR26" s="158">
        <f>CR25*('In depth results'!$C$5/12)</f>
        <v>0</v>
      </c>
      <c r="CS26" s="158">
        <f>CS25*('In depth results'!$C$5/12)</f>
        <v>0</v>
      </c>
      <c r="CT26" s="158">
        <f>CT25*('In depth results'!$C$5/12)</f>
        <v>0</v>
      </c>
      <c r="CU26" s="158">
        <f>CU25*('In depth results'!$C$5/12)</f>
        <v>0</v>
      </c>
    </row>
    <row r="27" spans="1:99" x14ac:dyDescent="0.35">
      <c r="A27" s="38"/>
      <c r="B27" s="157" t="s">
        <v>34</v>
      </c>
      <c r="C27" s="158">
        <f>'In depth results'!K5</f>
        <v>0</v>
      </c>
      <c r="D27" s="158">
        <f>D25+D26</f>
        <v>0</v>
      </c>
      <c r="E27" s="158">
        <f t="shared" ref="E27:BP27" si="26">E25+E26</f>
        <v>0</v>
      </c>
      <c r="F27" s="158">
        <f t="shared" si="26"/>
        <v>0</v>
      </c>
      <c r="G27" s="158">
        <f t="shared" si="26"/>
        <v>0</v>
      </c>
      <c r="H27" s="158">
        <f t="shared" si="26"/>
        <v>0</v>
      </c>
      <c r="I27" s="158">
        <f t="shared" si="26"/>
        <v>0</v>
      </c>
      <c r="J27" s="158">
        <f t="shared" si="26"/>
        <v>0</v>
      </c>
      <c r="K27" s="158">
        <f t="shared" si="26"/>
        <v>0</v>
      </c>
      <c r="L27" s="158">
        <f t="shared" si="26"/>
        <v>0</v>
      </c>
      <c r="M27" s="158">
        <f t="shared" si="26"/>
        <v>0</v>
      </c>
      <c r="N27" s="158">
        <f t="shared" si="26"/>
        <v>0</v>
      </c>
      <c r="O27" s="158">
        <f t="shared" si="26"/>
        <v>0</v>
      </c>
      <c r="P27" s="158">
        <f t="shared" si="26"/>
        <v>0</v>
      </c>
      <c r="Q27" s="158">
        <f t="shared" si="26"/>
        <v>0</v>
      </c>
      <c r="R27" s="158">
        <f t="shared" si="26"/>
        <v>0</v>
      </c>
      <c r="S27" s="158">
        <f t="shared" si="26"/>
        <v>0</v>
      </c>
      <c r="T27" s="158">
        <f t="shared" si="26"/>
        <v>0</v>
      </c>
      <c r="U27" s="158">
        <f t="shared" si="26"/>
        <v>0</v>
      </c>
      <c r="V27" s="158">
        <f t="shared" si="26"/>
        <v>0</v>
      </c>
      <c r="W27" s="158">
        <f t="shared" si="26"/>
        <v>0</v>
      </c>
      <c r="X27" s="158">
        <f t="shared" si="26"/>
        <v>0</v>
      </c>
      <c r="Y27" s="158">
        <f t="shared" si="26"/>
        <v>0</v>
      </c>
      <c r="Z27" s="158">
        <f t="shared" si="26"/>
        <v>0</v>
      </c>
      <c r="AA27" s="158">
        <f t="shared" si="26"/>
        <v>0</v>
      </c>
      <c r="AB27" s="158">
        <f t="shared" si="26"/>
        <v>0</v>
      </c>
      <c r="AC27" s="158">
        <f t="shared" si="26"/>
        <v>0</v>
      </c>
      <c r="AD27" s="158">
        <f t="shared" si="26"/>
        <v>0</v>
      </c>
      <c r="AE27" s="158">
        <f t="shared" si="26"/>
        <v>0</v>
      </c>
      <c r="AF27" s="158">
        <f t="shared" si="26"/>
        <v>0</v>
      </c>
      <c r="AG27" s="158">
        <f t="shared" si="26"/>
        <v>0</v>
      </c>
      <c r="AH27" s="158">
        <f t="shared" si="26"/>
        <v>0</v>
      </c>
      <c r="AI27" s="158">
        <f t="shared" si="26"/>
        <v>0</v>
      </c>
      <c r="AJ27" s="158">
        <f t="shared" si="26"/>
        <v>0</v>
      </c>
      <c r="AK27" s="158">
        <f t="shared" si="26"/>
        <v>0</v>
      </c>
      <c r="AL27" s="158">
        <f t="shared" si="26"/>
        <v>0</v>
      </c>
      <c r="AM27" s="158">
        <f t="shared" si="26"/>
        <v>0</v>
      </c>
      <c r="AN27" s="158">
        <f t="shared" si="26"/>
        <v>0</v>
      </c>
      <c r="AO27" s="158">
        <f t="shared" si="26"/>
        <v>0</v>
      </c>
      <c r="AP27" s="158">
        <f t="shared" si="26"/>
        <v>0</v>
      </c>
      <c r="AQ27" s="158">
        <f t="shared" si="26"/>
        <v>0</v>
      </c>
      <c r="AR27" s="158">
        <f t="shared" si="26"/>
        <v>0</v>
      </c>
      <c r="AS27" s="158">
        <f t="shared" si="26"/>
        <v>0</v>
      </c>
      <c r="AT27" s="158">
        <f t="shared" si="26"/>
        <v>0</v>
      </c>
      <c r="AU27" s="158">
        <f t="shared" si="26"/>
        <v>0</v>
      </c>
      <c r="AV27" s="158">
        <f t="shared" si="26"/>
        <v>0</v>
      </c>
      <c r="AW27" s="158">
        <f t="shared" si="26"/>
        <v>0</v>
      </c>
      <c r="AX27" s="158">
        <f t="shared" si="26"/>
        <v>0</v>
      </c>
      <c r="AY27" s="158">
        <f t="shared" si="26"/>
        <v>0</v>
      </c>
      <c r="AZ27" s="158">
        <f t="shared" si="26"/>
        <v>0</v>
      </c>
      <c r="BA27" s="158">
        <f t="shared" si="26"/>
        <v>0</v>
      </c>
      <c r="BB27" s="158">
        <f t="shared" si="26"/>
        <v>0</v>
      </c>
      <c r="BC27" s="158">
        <f t="shared" si="26"/>
        <v>0</v>
      </c>
      <c r="BD27" s="158">
        <f t="shared" si="26"/>
        <v>0</v>
      </c>
      <c r="BE27" s="158">
        <f t="shared" si="26"/>
        <v>0</v>
      </c>
      <c r="BF27" s="158">
        <f t="shared" si="26"/>
        <v>0</v>
      </c>
      <c r="BG27" s="158">
        <f t="shared" si="26"/>
        <v>0</v>
      </c>
      <c r="BH27" s="158">
        <f t="shared" si="26"/>
        <v>0</v>
      </c>
      <c r="BI27" s="158">
        <f t="shared" si="26"/>
        <v>0</v>
      </c>
      <c r="BJ27" s="158">
        <f t="shared" si="26"/>
        <v>0</v>
      </c>
      <c r="BK27" s="158">
        <f t="shared" si="26"/>
        <v>0</v>
      </c>
      <c r="BL27" s="158">
        <f t="shared" si="26"/>
        <v>0</v>
      </c>
      <c r="BM27" s="158">
        <f t="shared" si="26"/>
        <v>0</v>
      </c>
      <c r="BN27" s="158">
        <f t="shared" si="26"/>
        <v>0</v>
      </c>
      <c r="BO27" s="158">
        <f t="shared" si="26"/>
        <v>0</v>
      </c>
      <c r="BP27" s="158">
        <f t="shared" si="26"/>
        <v>0</v>
      </c>
      <c r="BQ27" s="158">
        <f t="shared" ref="BQ27:CU27" si="27">BQ25+BQ26</f>
        <v>0</v>
      </c>
      <c r="BR27" s="158">
        <f t="shared" si="27"/>
        <v>0</v>
      </c>
      <c r="BS27" s="158">
        <f t="shared" si="27"/>
        <v>0</v>
      </c>
      <c r="BT27" s="158">
        <f t="shared" si="27"/>
        <v>0</v>
      </c>
      <c r="BU27" s="158">
        <f t="shared" si="27"/>
        <v>0</v>
      </c>
      <c r="BV27" s="158">
        <f t="shared" si="27"/>
        <v>0</v>
      </c>
      <c r="BW27" s="158">
        <f t="shared" si="27"/>
        <v>0</v>
      </c>
      <c r="BX27" s="158">
        <f t="shared" si="27"/>
        <v>0</v>
      </c>
      <c r="BY27" s="158">
        <f t="shared" si="27"/>
        <v>0</v>
      </c>
      <c r="BZ27" s="158">
        <f t="shared" si="27"/>
        <v>0</v>
      </c>
      <c r="CA27" s="158">
        <f t="shared" si="27"/>
        <v>0</v>
      </c>
      <c r="CB27" s="158">
        <f t="shared" si="27"/>
        <v>0</v>
      </c>
      <c r="CC27" s="158">
        <f t="shared" si="27"/>
        <v>0</v>
      </c>
      <c r="CD27" s="158">
        <f t="shared" si="27"/>
        <v>0</v>
      </c>
      <c r="CE27" s="158">
        <f t="shared" si="27"/>
        <v>0</v>
      </c>
      <c r="CF27" s="158">
        <f t="shared" si="27"/>
        <v>0</v>
      </c>
      <c r="CG27" s="158">
        <f t="shared" si="27"/>
        <v>0</v>
      </c>
      <c r="CH27" s="158">
        <f t="shared" si="27"/>
        <v>0</v>
      </c>
      <c r="CI27" s="158">
        <f t="shared" si="27"/>
        <v>0</v>
      </c>
      <c r="CJ27" s="158">
        <f t="shared" si="27"/>
        <v>0</v>
      </c>
      <c r="CK27" s="158">
        <f t="shared" si="27"/>
        <v>0</v>
      </c>
      <c r="CL27" s="158">
        <f t="shared" si="27"/>
        <v>0</v>
      </c>
      <c r="CM27" s="158">
        <f t="shared" si="27"/>
        <v>0</v>
      </c>
      <c r="CN27" s="158">
        <f t="shared" si="27"/>
        <v>0</v>
      </c>
      <c r="CO27" s="158">
        <f t="shared" si="27"/>
        <v>0</v>
      </c>
      <c r="CP27" s="158">
        <f t="shared" si="27"/>
        <v>0</v>
      </c>
      <c r="CQ27" s="158">
        <f t="shared" si="27"/>
        <v>0</v>
      </c>
      <c r="CR27" s="158">
        <f t="shared" si="27"/>
        <v>0</v>
      </c>
      <c r="CS27" s="158">
        <f t="shared" si="27"/>
        <v>0</v>
      </c>
      <c r="CT27" s="158">
        <f t="shared" si="27"/>
        <v>0</v>
      </c>
      <c r="CU27" s="158">
        <f t="shared" si="27"/>
        <v>0</v>
      </c>
    </row>
    <row r="28" spans="1:99" x14ac:dyDescent="0.35">
      <c r="A28" s="38"/>
      <c r="B28" s="157" t="s">
        <v>35</v>
      </c>
      <c r="C28" s="158">
        <f>IF(C27=0,'In depth results'!$M$5,'In depth results'!$M$5)+('No extra repayments workings'!C18-'No extra repayments workings'!C19)</f>
        <v>0</v>
      </c>
      <c r="D28" s="158">
        <f>IF(D27=0,'In depth results'!$M$5,'In depth results'!$M$5)+('No extra repayments workings'!D18-'No extra repayments workings'!D19)</f>
        <v>0</v>
      </c>
      <c r="E28" s="158">
        <f>IF(E27=0,'In depth results'!$M$5,'In depth results'!$M$5)+('No extra repayments workings'!E18-'No extra repayments workings'!E19)</f>
        <v>0</v>
      </c>
      <c r="F28" s="158">
        <f>IF(F27=0,'In depth results'!$M$5,'In depth results'!$M$5)+('No extra repayments workings'!F18-'No extra repayments workings'!F19)</f>
        <v>0</v>
      </c>
      <c r="G28" s="158">
        <f>IF(G27=0,'In depth results'!$M$5,'In depth results'!$M$5)+('No extra repayments workings'!G18-'No extra repayments workings'!G19)</f>
        <v>0</v>
      </c>
      <c r="H28" s="158">
        <f>IF(H27=0,'In depth results'!$M$5,'In depth results'!$M$5)+('No extra repayments workings'!H18-'No extra repayments workings'!H19)</f>
        <v>0</v>
      </c>
      <c r="I28" s="158">
        <f>IF(I27=0,'In depth results'!$M$5,'In depth results'!$M$5)+('No extra repayments workings'!I18-'No extra repayments workings'!I19)</f>
        <v>0</v>
      </c>
      <c r="J28" s="158">
        <f>IF(J27=0,'In depth results'!$M$5,'In depth results'!$M$5)+('No extra repayments workings'!J18-'No extra repayments workings'!J19)</f>
        <v>0</v>
      </c>
      <c r="K28" s="158">
        <f>IF(K27=0,'In depth results'!$M$5,'In depth results'!$M$5)+('No extra repayments workings'!K18-'No extra repayments workings'!K19)</f>
        <v>0</v>
      </c>
      <c r="L28" s="158">
        <f>IF(L27=0,'In depth results'!$M$5,'In depth results'!$M$5)+('No extra repayments workings'!L18-'No extra repayments workings'!L19)</f>
        <v>0</v>
      </c>
      <c r="M28" s="158">
        <f>IF(M27=0,'In depth results'!$M$5,'In depth results'!$M$5)+('No extra repayments workings'!M18-'No extra repayments workings'!M19)</f>
        <v>0</v>
      </c>
      <c r="N28" s="158">
        <f>IF(N27=0,'In depth results'!$M$5,'In depth results'!$M$5)+('No extra repayments workings'!N18-'No extra repayments workings'!N19)</f>
        <v>0</v>
      </c>
      <c r="O28" s="158">
        <f>IF(O27=0,'In depth results'!$M$5,'In depth results'!$M$5)+('No extra repayments workings'!O18-'No extra repayments workings'!O19)</f>
        <v>0</v>
      </c>
      <c r="P28" s="158">
        <f>IF(P27=0,'In depth results'!$M$5,'In depth results'!$M$5)+('No extra repayments workings'!P18-'No extra repayments workings'!P19)</f>
        <v>0</v>
      </c>
      <c r="Q28" s="158">
        <f>IF(Q27=0,'In depth results'!$M$5,'In depth results'!$M$5)+('No extra repayments workings'!Q18-'No extra repayments workings'!Q19)</f>
        <v>0</v>
      </c>
      <c r="R28" s="158">
        <f>IF(R27=0,'In depth results'!$M$5,'In depth results'!$M$5)+('No extra repayments workings'!R18-'No extra repayments workings'!R19)</f>
        <v>0</v>
      </c>
      <c r="S28" s="158">
        <f>IF(S27=0,'In depth results'!$M$5,'In depth results'!$M$5)+('No extra repayments workings'!S18-'No extra repayments workings'!S19)</f>
        <v>0</v>
      </c>
      <c r="T28" s="158">
        <f>IF(T27=0,'In depth results'!$M$5,'In depth results'!$M$5)+('No extra repayments workings'!T18-'No extra repayments workings'!T19)</f>
        <v>0</v>
      </c>
      <c r="U28" s="158">
        <f>IF(U27=0,'In depth results'!$M$5,'In depth results'!$M$5)+('No extra repayments workings'!U18-'No extra repayments workings'!U19)</f>
        <v>0</v>
      </c>
      <c r="V28" s="158">
        <f>IF(V27=0,'In depth results'!$M$5,'In depth results'!$M$5)+('No extra repayments workings'!V18-'No extra repayments workings'!V19)</f>
        <v>0</v>
      </c>
      <c r="W28" s="158">
        <f>IF(W27=0,'In depth results'!$M$5,'In depth results'!$M$5)+('No extra repayments workings'!W18-'No extra repayments workings'!W19)</f>
        <v>0</v>
      </c>
      <c r="X28" s="158">
        <f>IF(X27=0,'In depth results'!$M$5,'In depth results'!$M$5)+('No extra repayments workings'!X18-'No extra repayments workings'!X19)</f>
        <v>0</v>
      </c>
      <c r="Y28" s="158">
        <f>IF(Y27=0,'In depth results'!$M$5,'In depth results'!$M$5)+('No extra repayments workings'!Y18-'No extra repayments workings'!Y19)</f>
        <v>0</v>
      </c>
      <c r="Z28" s="158">
        <f>IF(Z27=0,'In depth results'!$M$5,'In depth results'!$M$5)+('No extra repayments workings'!Z18-'No extra repayments workings'!Z19)</f>
        <v>0</v>
      </c>
      <c r="AA28" s="158">
        <f>IF(AA27=0,'In depth results'!$M$5,'In depth results'!$M$5)+('No extra repayments workings'!AA18-'No extra repayments workings'!AA19)</f>
        <v>0</v>
      </c>
      <c r="AB28" s="158">
        <f>IF(AB27=0,'In depth results'!$M$5,'In depth results'!$M$5)+('No extra repayments workings'!AB18-'No extra repayments workings'!AB19)</f>
        <v>0</v>
      </c>
      <c r="AC28" s="158">
        <f>IF(AC27=0,'In depth results'!$M$5,'In depth results'!$M$5)+('No extra repayments workings'!AC18-'No extra repayments workings'!AC19)</f>
        <v>0</v>
      </c>
      <c r="AD28" s="158">
        <f>IF(AD27=0,'In depth results'!$M$5,'In depth results'!$M$5)+('No extra repayments workings'!AD18-'No extra repayments workings'!AD19)</f>
        <v>0</v>
      </c>
      <c r="AE28" s="158">
        <f>IF(AE27=0,'In depth results'!$M$5,'In depth results'!$M$5)+('No extra repayments workings'!AE18-'No extra repayments workings'!AE19)</f>
        <v>0</v>
      </c>
      <c r="AF28" s="158">
        <f>IF(AF27=0,'In depth results'!$M$5,'In depth results'!$M$5)+('No extra repayments workings'!AF18-'No extra repayments workings'!AF19)</f>
        <v>0</v>
      </c>
      <c r="AG28" s="158">
        <f>IF(AG27=0,'In depth results'!$M$5,'In depth results'!$M$5)+('No extra repayments workings'!AG18-'No extra repayments workings'!AG19)</f>
        <v>0</v>
      </c>
      <c r="AH28" s="158">
        <f>IF(AH27=0,'In depth results'!$M$5,'In depth results'!$M$5)+('No extra repayments workings'!AH18-'No extra repayments workings'!AH19)</f>
        <v>0</v>
      </c>
      <c r="AI28" s="158">
        <f>IF(AI27=0,'In depth results'!$M$5,'In depth results'!$M$5)+('No extra repayments workings'!AI18-'No extra repayments workings'!AI19)</f>
        <v>0</v>
      </c>
      <c r="AJ28" s="158">
        <f>IF(AJ27=0,'In depth results'!$M$5,'In depth results'!$M$5)+('No extra repayments workings'!AJ18-'No extra repayments workings'!AJ19)</f>
        <v>0</v>
      </c>
      <c r="AK28" s="158">
        <f>IF(AK27=0,'In depth results'!$M$5,'In depth results'!$M$5)+('No extra repayments workings'!AK18-'No extra repayments workings'!AK19)</f>
        <v>0</v>
      </c>
      <c r="AL28" s="158">
        <f>IF(AL27=0,'In depth results'!$M$5,'In depth results'!$M$5)+('No extra repayments workings'!AL18-'No extra repayments workings'!AL19)</f>
        <v>0</v>
      </c>
      <c r="AM28" s="158">
        <f>IF(AM27=0,'In depth results'!$M$5,'In depth results'!$M$5)+('No extra repayments workings'!AM18-'No extra repayments workings'!AM19)</f>
        <v>0</v>
      </c>
      <c r="AN28" s="158">
        <f>IF(AN27=0,'In depth results'!$M$5,'In depth results'!$M$5)+('No extra repayments workings'!AN18-'No extra repayments workings'!AN19)</f>
        <v>0</v>
      </c>
      <c r="AO28" s="158">
        <f>IF(AO27=0,'In depth results'!$M$5,'In depth results'!$M$5)+('No extra repayments workings'!AO18-'No extra repayments workings'!AO19)</f>
        <v>0</v>
      </c>
      <c r="AP28" s="158">
        <f>IF(AP27=0,'In depth results'!$M$5,'In depth results'!$M$5)+('No extra repayments workings'!AP18-'No extra repayments workings'!AP19)</f>
        <v>242.00005664589216</v>
      </c>
      <c r="AQ28" s="158">
        <f>IF(AQ27=0,'In depth results'!$M$5,'In depth results'!$M$5)+('No extra repayments workings'!AQ18-'No extra repayments workings'!AQ19)</f>
        <v>410</v>
      </c>
      <c r="AR28" s="158">
        <f>IF(AR27=0,'In depth results'!$M$5,'In depth results'!$M$5)+('No extra repayments workings'!AR18-'No extra repayments workings'!AR19)</f>
        <v>410</v>
      </c>
      <c r="AS28" s="158">
        <f>IF(AS27=0,'In depth results'!$M$5,'In depth results'!$M$5)+('No extra repayments workings'!AS18-'No extra repayments workings'!AS19)</f>
        <v>410</v>
      </c>
      <c r="AT28" s="158">
        <f>IF(AT27=0,'In depth results'!$M$5,'In depth results'!$M$5)+('No extra repayments workings'!AT18-'No extra repayments workings'!AT19)</f>
        <v>580</v>
      </c>
      <c r="AU28" s="158">
        <f>IF(AU27=0,'In depth results'!$M$5,'In depth results'!$M$5)+('No extra repayments workings'!AU18-'No extra repayments workings'!AU19)</f>
        <v>580</v>
      </c>
      <c r="AV28" s="158">
        <f>IF(AV27=0,'In depth results'!$M$5,'In depth results'!$M$5)+('No extra repayments workings'!AV18-'No extra repayments workings'!AV19)</f>
        <v>580</v>
      </c>
      <c r="AW28" s="158">
        <f>IF(AW27=0,'In depth results'!$M$5,'In depth results'!$M$5)+('No extra repayments workings'!AW18-'No extra repayments workings'!AW19)</f>
        <v>580</v>
      </c>
      <c r="AX28" s="158">
        <f>IF(AX27=0,'In depth results'!$M$5,'In depth results'!$M$5)+('No extra repayments workings'!AX18-'No extra repayments workings'!AX19)</f>
        <v>580</v>
      </c>
      <c r="AY28" s="158">
        <f>IF(AY27=0,'In depth results'!$M$5,'In depth results'!$M$5)+('No extra repayments workings'!AY18-'No extra repayments workings'!AY19)</f>
        <v>580</v>
      </c>
      <c r="AZ28" s="158">
        <f>IF(AZ27=0,'In depth results'!$M$5,'In depth results'!$M$5)+('No extra repayments workings'!AZ18-'No extra repayments workings'!AZ19)</f>
        <v>580</v>
      </c>
      <c r="BA28" s="158">
        <f>IF(BA27=0,'In depth results'!$M$5,'In depth results'!$M$5)+('No extra repayments workings'!BA18-'No extra repayments workings'!BA19)</f>
        <v>580</v>
      </c>
      <c r="BB28" s="158">
        <f>IF(BB27=0,'In depth results'!$M$5,'In depth results'!$M$5)+('No extra repayments workings'!BB18-'No extra repayments workings'!BB19)</f>
        <v>580</v>
      </c>
      <c r="BC28" s="158">
        <f>IF(BC27=0,'In depth results'!$M$5,'In depth results'!$M$5)+('No extra repayments workings'!BC18-'No extra repayments workings'!BC19)</f>
        <v>580</v>
      </c>
      <c r="BD28" s="158">
        <f>IF(BD27=0,'In depth results'!$M$5,'In depth results'!$M$5)+('No extra repayments workings'!BD18-'No extra repayments workings'!BD19)</f>
        <v>580</v>
      </c>
      <c r="BE28" s="158">
        <f>IF(BE27=0,'In depth results'!$M$5,'In depth results'!$M$5)+('No extra repayments workings'!BE18-'No extra repayments workings'!BE19)</f>
        <v>580</v>
      </c>
      <c r="BF28" s="158">
        <f>IF(BF27=0,'In depth results'!$M$5,'In depth results'!$M$5)+('No extra repayments workings'!BF18-'No extra repayments workings'!BF19)</f>
        <v>580</v>
      </c>
      <c r="BG28" s="158">
        <f>IF(BG27=0,'In depth results'!$M$5,'In depth results'!$M$5)+('No extra repayments workings'!BG18-'No extra repayments workings'!BG19)</f>
        <v>580</v>
      </c>
      <c r="BH28" s="158">
        <f>IF(BH27=0,'In depth results'!$M$5,'In depth results'!$M$5)+('No extra repayments workings'!BH18-'No extra repayments workings'!BH19)</f>
        <v>580</v>
      </c>
      <c r="BI28" s="158">
        <f>IF(BI27=0,'In depth results'!$M$5,'In depth results'!$M$5)+('No extra repayments workings'!BI18-'No extra repayments workings'!BI19)</f>
        <v>580</v>
      </c>
      <c r="BJ28" s="158">
        <f>IF(BJ27=0,'In depth results'!$M$5,'In depth results'!$M$5)+('No extra repayments workings'!BJ18-'No extra repayments workings'!BJ19)</f>
        <v>580</v>
      </c>
      <c r="BK28" s="158">
        <f>IF(BK27=0,'In depth results'!$M$5,'In depth results'!$M$5)+('No extra repayments workings'!BK18-'No extra repayments workings'!BK19)</f>
        <v>580</v>
      </c>
      <c r="BL28" s="158">
        <f>IF(BL27=0,'In depth results'!$M$5,'In depth results'!$M$5)+('No extra repayments workings'!BL18-'No extra repayments workings'!BL19)</f>
        <v>580</v>
      </c>
      <c r="BM28" s="158">
        <f>IF(BM27=0,'In depth results'!$M$5,'In depth results'!$M$5)+('No extra repayments workings'!BM18-'No extra repayments workings'!BM19)</f>
        <v>580</v>
      </c>
      <c r="BN28" s="158">
        <f>IF(BN27=0,'In depth results'!$M$5,'In depth results'!$M$5)+('No extra repayments workings'!BN18-'No extra repayments workings'!BN19)</f>
        <v>580</v>
      </c>
      <c r="BO28" s="158">
        <f>IF(BO27=0,'In depth results'!$M$5,'In depth results'!$M$5)+('No extra repayments workings'!BO18-'No extra repayments workings'!BO19)</f>
        <v>580</v>
      </c>
      <c r="BP28" s="158">
        <f>IF(BP27=0,'In depth results'!$M$5,'In depth results'!$M$5)+('No extra repayments workings'!BP18-'No extra repayments workings'!BP19)</f>
        <v>580</v>
      </c>
      <c r="BQ28" s="158">
        <f>IF(BQ27=0,'In depth results'!$M$5,'In depth results'!$M$5)+('No extra repayments workings'!BQ18-'No extra repayments workings'!BQ19)</f>
        <v>580</v>
      </c>
      <c r="BR28" s="158">
        <f>IF(BR27=0,'In depth results'!$M$5,'In depth results'!$M$5)+('No extra repayments workings'!BR18-'No extra repayments workings'!BR19)</f>
        <v>580</v>
      </c>
      <c r="BS28" s="158">
        <f>IF(BS27=0,'In depth results'!$M$5,'In depth results'!$M$5)+('No extra repayments workings'!BS18-'No extra repayments workings'!BS19)</f>
        <v>580</v>
      </c>
      <c r="BT28" s="158">
        <f>IF(BT27=0,'In depth results'!$M$5,'In depth results'!$M$5)+('No extra repayments workings'!BT18-'No extra repayments workings'!BT19)</f>
        <v>580</v>
      </c>
      <c r="BU28" s="158">
        <f>IF(BU27=0,'In depth results'!$M$5,'In depth results'!$M$5)+('No extra repayments workings'!BU18-'No extra repayments workings'!BU19)</f>
        <v>580</v>
      </c>
      <c r="BV28" s="158">
        <f>IF(BV27=0,'In depth results'!$M$5,'In depth results'!$M$5)+('No extra repayments workings'!BV18-'No extra repayments workings'!BV19)</f>
        <v>580</v>
      </c>
      <c r="BW28" s="158">
        <f>IF(BW27=0,'In depth results'!$M$5,'In depth results'!$M$5)+('No extra repayments workings'!BW18-'No extra repayments workings'!BW19)</f>
        <v>580</v>
      </c>
      <c r="BX28" s="158">
        <f>IF(BX27=0,'In depth results'!$M$5,'In depth results'!$M$5)+('No extra repayments workings'!BX18-'No extra repayments workings'!BX19)</f>
        <v>580</v>
      </c>
      <c r="BY28" s="158">
        <f>IF(BY27=0,'In depth results'!$M$5,'In depth results'!$M$5)+('No extra repayments workings'!BY18-'No extra repayments workings'!BY19)</f>
        <v>580</v>
      </c>
      <c r="BZ28" s="158">
        <f>IF(BZ27=0,'In depth results'!$M$5,'In depth results'!$M$5)+('No extra repayments workings'!BZ18-'No extra repayments workings'!BZ19)</f>
        <v>580</v>
      </c>
      <c r="CA28" s="158">
        <f>IF(CA27=0,'In depth results'!$M$5,'In depth results'!$M$5)+('No extra repayments workings'!CA18-'No extra repayments workings'!CA19)</f>
        <v>580</v>
      </c>
      <c r="CB28" s="158">
        <f>IF(CB27=0,'In depth results'!$M$5,'In depth results'!$M$5)+('No extra repayments workings'!CB18-'No extra repayments workings'!CB19)</f>
        <v>580</v>
      </c>
      <c r="CC28" s="158">
        <f>IF(CC27=0,'In depth results'!$M$5,'In depth results'!$M$5)+('No extra repayments workings'!CC18-'No extra repayments workings'!CC19)</f>
        <v>580</v>
      </c>
      <c r="CD28" s="158">
        <f>IF(CD27=0,'In depth results'!$M$5,'In depth results'!$M$5)+('No extra repayments workings'!CD18-'No extra repayments workings'!CD19)</f>
        <v>580</v>
      </c>
      <c r="CE28" s="158">
        <f>IF(CE27=0,'In depth results'!$M$5,'In depth results'!$M$5)+('No extra repayments workings'!CE18-'No extra repayments workings'!CE19)</f>
        <v>580</v>
      </c>
      <c r="CF28" s="158">
        <f>IF(CF27=0,'In depth results'!$M$5,'In depth results'!$M$5)+('No extra repayments workings'!CF18-'No extra repayments workings'!CF19)</f>
        <v>580</v>
      </c>
      <c r="CG28" s="158">
        <f>IF(CG27=0,'In depth results'!$M$5,'In depth results'!$M$5)+('No extra repayments workings'!CG18-'No extra repayments workings'!CG19)</f>
        <v>580</v>
      </c>
      <c r="CH28" s="158">
        <f>IF(CH27=0,'In depth results'!$M$5,'In depth results'!$M$5)+('No extra repayments workings'!CH18-'No extra repayments workings'!CH19)</f>
        <v>580</v>
      </c>
      <c r="CI28" s="158">
        <f>IF(CI27=0,'In depth results'!$M$5,'In depth results'!$M$5)+('No extra repayments workings'!CI18-'No extra repayments workings'!CI19)</f>
        <v>580</v>
      </c>
      <c r="CJ28" s="158">
        <f>IF(CJ27=0,'In depth results'!$M$5,'In depth results'!$M$5)+('No extra repayments workings'!CJ18-'No extra repayments workings'!CJ19)</f>
        <v>580</v>
      </c>
      <c r="CK28" s="158">
        <f>IF(CK27=0,'In depth results'!$M$5,'In depth results'!$M$5)+('No extra repayments workings'!CK18-'No extra repayments workings'!CK19)</f>
        <v>580</v>
      </c>
      <c r="CL28" s="158">
        <f>IF(CL27=0,'In depth results'!$M$5,'In depth results'!$M$5)+('No extra repayments workings'!CL18-'No extra repayments workings'!CL19)</f>
        <v>580</v>
      </c>
      <c r="CM28" s="158">
        <f>IF(CM27=0,'In depth results'!$M$5,'In depth results'!$M$5)+('No extra repayments workings'!CM18-'No extra repayments workings'!CM19)</f>
        <v>580</v>
      </c>
      <c r="CN28" s="158">
        <f>IF(CN27=0,'In depth results'!$M$5,'In depth results'!$M$5)+('No extra repayments workings'!CN18-'No extra repayments workings'!CN19)</f>
        <v>580</v>
      </c>
      <c r="CO28" s="158">
        <f>IF(CO27=0,'In depth results'!$M$5,'In depth results'!$M$5)+('No extra repayments workings'!CO18-'No extra repayments workings'!CO19)</f>
        <v>580</v>
      </c>
      <c r="CP28" s="158">
        <f>IF(CP27=0,'In depth results'!$M$5,'In depth results'!$M$5)+('No extra repayments workings'!CP18-'No extra repayments workings'!CP19)</f>
        <v>580</v>
      </c>
      <c r="CQ28" s="158">
        <f>IF(CQ27=0,'In depth results'!$M$5,'In depth results'!$M$5)+('No extra repayments workings'!CQ18-'No extra repayments workings'!CQ19)</f>
        <v>580</v>
      </c>
      <c r="CR28" s="158">
        <f>IF(CR27=0,'In depth results'!$M$5,'In depth results'!$M$5)+('No extra repayments workings'!CR18-'No extra repayments workings'!CR19)</f>
        <v>580</v>
      </c>
      <c r="CS28" s="158">
        <f>IF(CS27=0,'In depth results'!$M$5,'In depth results'!$M$5)+('No extra repayments workings'!CS18-'No extra repayments workings'!CS19)</f>
        <v>580</v>
      </c>
      <c r="CT28" s="158">
        <f>IF(CT27=0,'In depth results'!$M$5,'In depth results'!$M$5)+('No extra repayments workings'!CT18-'No extra repayments workings'!CT19)</f>
        <v>580</v>
      </c>
      <c r="CU28" s="158">
        <f>IF(CU27=0,'In depth results'!$M$5,'In depth results'!$M$5)+('No extra repayments workings'!CU18-'No extra repayments workings'!CU19)</f>
        <v>580</v>
      </c>
    </row>
    <row r="29" spans="1:99" x14ac:dyDescent="0.35">
      <c r="A29" s="38"/>
      <c r="B29" s="157" t="s">
        <v>36</v>
      </c>
      <c r="C29" s="158">
        <f>IF(C27&lt;C28,C27,C28)</f>
        <v>0</v>
      </c>
      <c r="D29" s="158">
        <f t="shared" ref="D29:BO29" si="28">IF(D27&lt;D28,D27,D28)</f>
        <v>0</v>
      </c>
      <c r="E29" s="158">
        <f t="shared" si="28"/>
        <v>0</v>
      </c>
      <c r="F29" s="158">
        <f t="shared" si="28"/>
        <v>0</v>
      </c>
      <c r="G29" s="158">
        <f t="shared" si="28"/>
        <v>0</v>
      </c>
      <c r="H29" s="158">
        <f t="shared" si="28"/>
        <v>0</v>
      </c>
      <c r="I29" s="158">
        <f t="shared" si="28"/>
        <v>0</v>
      </c>
      <c r="J29" s="158">
        <f t="shared" si="28"/>
        <v>0</v>
      </c>
      <c r="K29" s="158">
        <f t="shared" si="28"/>
        <v>0</v>
      </c>
      <c r="L29" s="158">
        <f t="shared" si="28"/>
        <v>0</v>
      </c>
      <c r="M29" s="158">
        <f t="shared" si="28"/>
        <v>0</v>
      </c>
      <c r="N29" s="158">
        <f t="shared" si="28"/>
        <v>0</v>
      </c>
      <c r="O29" s="158">
        <f t="shared" si="28"/>
        <v>0</v>
      </c>
      <c r="P29" s="158">
        <f t="shared" si="28"/>
        <v>0</v>
      </c>
      <c r="Q29" s="158">
        <f t="shared" si="28"/>
        <v>0</v>
      </c>
      <c r="R29" s="158">
        <f t="shared" si="28"/>
        <v>0</v>
      </c>
      <c r="S29" s="158">
        <f t="shared" si="28"/>
        <v>0</v>
      </c>
      <c r="T29" s="158">
        <f t="shared" si="28"/>
        <v>0</v>
      </c>
      <c r="U29" s="158">
        <f t="shared" si="28"/>
        <v>0</v>
      </c>
      <c r="V29" s="158">
        <f t="shared" si="28"/>
        <v>0</v>
      </c>
      <c r="W29" s="158">
        <f t="shared" si="28"/>
        <v>0</v>
      </c>
      <c r="X29" s="158">
        <f t="shared" si="28"/>
        <v>0</v>
      </c>
      <c r="Y29" s="158">
        <f t="shared" si="28"/>
        <v>0</v>
      </c>
      <c r="Z29" s="158">
        <f t="shared" si="28"/>
        <v>0</v>
      </c>
      <c r="AA29" s="158">
        <f t="shared" si="28"/>
        <v>0</v>
      </c>
      <c r="AB29" s="158">
        <f t="shared" si="28"/>
        <v>0</v>
      </c>
      <c r="AC29" s="158">
        <f t="shared" si="28"/>
        <v>0</v>
      </c>
      <c r="AD29" s="158">
        <f t="shared" si="28"/>
        <v>0</v>
      </c>
      <c r="AE29" s="158">
        <f t="shared" si="28"/>
        <v>0</v>
      </c>
      <c r="AF29" s="158">
        <f t="shared" si="28"/>
        <v>0</v>
      </c>
      <c r="AG29" s="158">
        <f t="shared" si="28"/>
        <v>0</v>
      </c>
      <c r="AH29" s="158">
        <f t="shared" si="28"/>
        <v>0</v>
      </c>
      <c r="AI29" s="158">
        <f t="shared" si="28"/>
        <v>0</v>
      </c>
      <c r="AJ29" s="158">
        <f t="shared" si="28"/>
        <v>0</v>
      </c>
      <c r="AK29" s="158">
        <f t="shared" si="28"/>
        <v>0</v>
      </c>
      <c r="AL29" s="158">
        <f t="shared" si="28"/>
        <v>0</v>
      </c>
      <c r="AM29" s="158">
        <f t="shared" si="28"/>
        <v>0</v>
      </c>
      <c r="AN29" s="158">
        <f t="shared" si="28"/>
        <v>0</v>
      </c>
      <c r="AO29" s="158">
        <f t="shared" si="28"/>
        <v>0</v>
      </c>
      <c r="AP29" s="158">
        <f t="shared" si="28"/>
        <v>0</v>
      </c>
      <c r="AQ29" s="158">
        <f t="shared" si="28"/>
        <v>0</v>
      </c>
      <c r="AR29" s="158">
        <f t="shared" si="28"/>
        <v>0</v>
      </c>
      <c r="AS29" s="158">
        <f t="shared" si="28"/>
        <v>0</v>
      </c>
      <c r="AT29" s="158">
        <f t="shared" si="28"/>
        <v>0</v>
      </c>
      <c r="AU29" s="158">
        <f t="shared" si="28"/>
        <v>0</v>
      </c>
      <c r="AV29" s="158">
        <f t="shared" si="28"/>
        <v>0</v>
      </c>
      <c r="AW29" s="158">
        <f t="shared" si="28"/>
        <v>0</v>
      </c>
      <c r="AX29" s="158">
        <f t="shared" si="28"/>
        <v>0</v>
      </c>
      <c r="AY29" s="158">
        <f t="shared" si="28"/>
        <v>0</v>
      </c>
      <c r="AZ29" s="158">
        <f t="shared" si="28"/>
        <v>0</v>
      </c>
      <c r="BA29" s="158">
        <f t="shared" si="28"/>
        <v>0</v>
      </c>
      <c r="BB29" s="158">
        <f t="shared" si="28"/>
        <v>0</v>
      </c>
      <c r="BC29" s="158">
        <f t="shared" si="28"/>
        <v>0</v>
      </c>
      <c r="BD29" s="158">
        <f t="shared" si="28"/>
        <v>0</v>
      </c>
      <c r="BE29" s="158">
        <f t="shared" si="28"/>
        <v>0</v>
      </c>
      <c r="BF29" s="158">
        <f t="shared" si="28"/>
        <v>0</v>
      </c>
      <c r="BG29" s="158">
        <f t="shared" si="28"/>
        <v>0</v>
      </c>
      <c r="BH29" s="158">
        <f t="shared" si="28"/>
        <v>0</v>
      </c>
      <c r="BI29" s="158">
        <f t="shared" si="28"/>
        <v>0</v>
      </c>
      <c r="BJ29" s="158">
        <f t="shared" si="28"/>
        <v>0</v>
      </c>
      <c r="BK29" s="158">
        <f t="shared" si="28"/>
        <v>0</v>
      </c>
      <c r="BL29" s="158">
        <f t="shared" si="28"/>
        <v>0</v>
      </c>
      <c r="BM29" s="158">
        <f t="shared" si="28"/>
        <v>0</v>
      </c>
      <c r="BN29" s="158">
        <f t="shared" si="28"/>
        <v>0</v>
      </c>
      <c r="BO29" s="158">
        <f t="shared" si="28"/>
        <v>0</v>
      </c>
      <c r="BP29" s="158">
        <f t="shared" ref="BP29:CU29" si="29">IF(BP27&lt;BP28,BP27,BP28)</f>
        <v>0</v>
      </c>
      <c r="BQ29" s="158">
        <f t="shared" si="29"/>
        <v>0</v>
      </c>
      <c r="BR29" s="158">
        <f t="shared" si="29"/>
        <v>0</v>
      </c>
      <c r="BS29" s="158">
        <f t="shared" si="29"/>
        <v>0</v>
      </c>
      <c r="BT29" s="158">
        <f t="shared" si="29"/>
        <v>0</v>
      </c>
      <c r="BU29" s="158">
        <f t="shared" si="29"/>
        <v>0</v>
      </c>
      <c r="BV29" s="158">
        <f t="shared" si="29"/>
        <v>0</v>
      </c>
      <c r="BW29" s="158">
        <f t="shared" si="29"/>
        <v>0</v>
      </c>
      <c r="BX29" s="158">
        <f t="shared" si="29"/>
        <v>0</v>
      </c>
      <c r="BY29" s="158">
        <f t="shared" si="29"/>
        <v>0</v>
      </c>
      <c r="BZ29" s="158">
        <f t="shared" si="29"/>
        <v>0</v>
      </c>
      <c r="CA29" s="158">
        <f t="shared" si="29"/>
        <v>0</v>
      </c>
      <c r="CB29" s="158">
        <f t="shared" si="29"/>
        <v>0</v>
      </c>
      <c r="CC29" s="158">
        <f t="shared" si="29"/>
        <v>0</v>
      </c>
      <c r="CD29" s="158">
        <f t="shared" si="29"/>
        <v>0</v>
      </c>
      <c r="CE29" s="158">
        <f t="shared" si="29"/>
        <v>0</v>
      </c>
      <c r="CF29" s="158">
        <f t="shared" si="29"/>
        <v>0</v>
      </c>
      <c r="CG29" s="158">
        <f t="shared" si="29"/>
        <v>0</v>
      </c>
      <c r="CH29" s="158">
        <f t="shared" si="29"/>
        <v>0</v>
      </c>
      <c r="CI29" s="158">
        <f t="shared" si="29"/>
        <v>0</v>
      </c>
      <c r="CJ29" s="158">
        <f t="shared" si="29"/>
        <v>0</v>
      </c>
      <c r="CK29" s="158">
        <f t="shared" si="29"/>
        <v>0</v>
      </c>
      <c r="CL29" s="158">
        <f t="shared" si="29"/>
        <v>0</v>
      </c>
      <c r="CM29" s="158">
        <f t="shared" si="29"/>
        <v>0</v>
      </c>
      <c r="CN29" s="158">
        <f t="shared" si="29"/>
        <v>0</v>
      </c>
      <c r="CO29" s="158">
        <f t="shared" si="29"/>
        <v>0</v>
      </c>
      <c r="CP29" s="158">
        <f t="shared" si="29"/>
        <v>0</v>
      </c>
      <c r="CQ29" s="158">
        <f t="shared" si="29"/>
        <v>0</v>
      </c>
      <c r="CR29" s="158">
        <f t="shared" si="29"/>
        <v>0</v>
      </c>
      <c r="CS29" s="158">
        <f t="shared" si="29"/>
        <v>0</v>
      </c>
      <c r="CT29" s="158">
        <f t="shared" si="29"/>
        <v>0</v>
      </c>
      <c r="CU29" s="158">
        <f t="shared" si="29"/>
        <v>0</v>
      </c>
    </row>
    <row r="30" spans="1:99" x14ac:dyDescent="0.35">
      <c r="A30" s="38"/>
      <c r="B30" s="157" t="s">
        <v>37</v>
      </c>
      <c r="C30" s="158">
        <f>C27-C29+C26</f>
        <v>0</v>
      </c>
      <c r="D30" s="158">
        <f t="shared" ref="D30:BO30" si="30">D27-D29</f>
        <v>0</v>
      </c>
      <c r="E30" s="158">
        <f t="shared" si="30"/>
        <v>0</v>
      </c>
      <c r="F30" s="158">
        <f t="shared" si="30"/>
        <v>0</v>
      </c>
      <c r="G30" s="158">
        <f t="shared" si="30"/>
        <v>0</v>
      </c>
      <c r="H30" s="158">
        <f t="shared" si="30"/>
        <v>0</v>
      </c>
      <c r="I30" s="158">
        <f t="shared" si="30"/>
        <v>0</v>
      </c>
      <c r="J30" s="158">
        <f t="shared" si="30"/>
        <v>0</v>
      </c>
      <c r="K30" s="158">
        <f t="shared" si="30"/>
        <v>0</v>
      </c>
      <c r="L30" s="158">
        <f t="shared" si="30"/>
        <v>0</v>
      </c>
      <c r="M30" s="158">
        <f t="shared" si="30"/>
        <v>0</v>
      </c>
      <c r="N30" s="158">
        <f t="shared" si="30"/>
        <v>0</v>
      </c>
      <c r="O30" s="158">
        <f t="shared" si="30"/>
        <v>0</v>
      </c>
      <c r="P30" s="158">
        <f t="shared" si="30"/>
        <v>0</v>
      </c>
      <c r="Q30" s="158">
        <f t="shared" si="30"/>
        <v>0</v>
      </c>
      <c r="R30" s="158">
        <f t="shared" si="30"/>
        <v>0</v>
      </c>
      <c r="S30" s="158">
        <f t="shared" si="30"/>
        <v>0</v>
      </c>
      <c r="T30" s="158">
        <f t="shared" si="30"/>
        <v>0</v>
      </c>
      <c r="U30" s="158">
        <f t="shared" si="30"/>
        <v>0</v>
      </c>
      <c r="V30" s="158">
        <f t="shared" si="30"/>
        <v>0</v>
      </c>
      <c r="W30" s="158">
        <f t="shared" si="30"/>
        <v>0</v>
      </c>
      <c r="X30" s="158">
        <f t="shared" si="30"/>
        <v>0</v>
      </c>
      <c r="Y30" s="158">
        <f t="shared" si="30"/>
        <v>0</v>
      </c>
      <c r="Z30" s="158">
        <f t="shared" si="30"/>
        <v>0</v>
      </c>
      <c r="AA30" s="158">
        <f t="shared" si="30"/>
        <v>0</v>
      </c>
      <c r="AB30" s="158">
        <f t="shared" si="30"/>
        <v>0</v>
      </c>
      <c r="AC30" s="158">
        <f t="shared" si="30"/>
        <v>0</v>
      </c>
      <c r="AD30" s="158">
        <f t="shared" si="30"/>
        <v>0</v>
      </c>
      <c r="AE30" s="158">
        <f t="shared" si="30"/>
        <v>0</v>
      </c>
      <c r="AF30" s="158">
        <f t="shared" si="30"/>
        <v>0</v>
      </c>
      <c r="AG30" s="158">
        <f t="shared" si="30"/>
        <v>0</v>
      </c>
      <c r="AH30" s="158">
        <f t="shared" si="30"/>
        <v>0</v>
      </c>
      <c r="AI30" s="158">
        <f t="shared" si="30"/>
        <v>0</v>
      </c>
      <c r="AJ30" s="158">
        <f t="shared" si="30"/>
        <v>0</v>
      </c>
      <c r="AK30" s="158">
        <f t="shared" si="30"/>
        <v>0</v>
      </c>
      <c r="AL30" s="158">
        <f t="shared" si="30"/>
        <v>0</v>
      </c>
      <c r="AM30" s="158">
        <f t="shared" si="30"/>
        <v>0</v>
      </c>
      <c r="AN30" s="158">
        <f t="shared" si="30"/>
        <v>0</v>
      </c>
      <c r="AO30" s="158">
        <f t="shared" si="30"/>
        <v>0</v>
      </c>
      <c r="AP30" s="158">
        <f t="shared" si="30"/>
        <v>0</v>
      </c>
      <c r="AQ30" s="158">
        <f t="shared" si="30"/>
        <v>0</v>
      </c>
      <c r="AR30" s="158">
        <f t="shared" si="30"/>
        <v>0</v>
      </c>
      <c r="AS30" s="158">
        <f t="shared" si="30"/>
        <v>0</v>
      </c>
      <c r="AT30" s="158">
        <f t="shared" si="30"/>
        <v>0</v>
      </c>
      <c r="AU30" s="158">
        <f t="shared" si="30"/>
        <v>0</v>
      </c>
      <c r="AV30" s="158">
        <f t="shared" si="30"/>
        <v>0</v>
      </c>
      <c r="AW30" s="158">
        <f t="shared" si="30"/>
        <v>0</v>
      </c>
      <c r="AX30" s="158">
        <f t="shared" si="30"/>
        <v>0</v>
      </c>
      <c r="AY30" s="158">
        <f t="shared" si="30"/>
        <v>0</v>
      </c>
      <c r="AZ30" s="158">
        <f t="shared" si="30"/>
        <v>0</v>
      </c>
      <c r="BA30" s="158">
        <f t="shared" si="30"/>
        <v>0</v>
      </c>
      <c r="BB30" s="158">
        <f t="shared" si="30"/>
        <v>0</v>
      </c>
      <c r="BC30" s="158">
        <f t="shared" si="30"/>
        <v>0</v>
      </c>
      <c r="BD30" s="158">
        <f t="shared" si="30"/>
        <v>0</v>
      </c>
      <c r="BE30" s="158">
        <f t="shared" si="30"/>
        <v>0</v>
      </c>
      <c r="BF30" s="158">
        <f t="shared" si="30"/>
        <v>0</v>
      </c>
      <c r="BG30" s="158">
        <f t="shared" si="30"/>
        <v>0</v>
      </c>
      <c r="BH30" s="158">
        <f t="shared" si="30"/>
        <v>0</v>
      </c>
      <c r="BI30" s="158">
        <f t="shared" si="30"/>
        <v>0</v>
      </c>
      <c r="BJ30" s="158">
        <f t="shared" si="30"/>
        <v>0</v>
      </c>
      <c r="BK30" s="158">
        <f t="shared" si="30"/>
        <v>0</v>
      </c>
      <c r="BL30" s="158">
        <f t="shared" si="30"/>
        <v>0</v>
      </c>
      <c r="BM30" s="158">
        <f t="shared" si="30"/>
        <v>0</v>
      </c>
      <c r="BN30" s="158">
        <f t="shared" si="30"/>
        <v>0</v>
      </c>
      <c r="BO30" s="158">
        <f t="shared" si="30"/>
        <v>0</v>
      </c>
      <c r="BP30" s="158">
        <f t="shared" ref="BP30:CU30" si="31">BP27-BP29</f>
        <v>0</v>
      </c>
      <c r="BQ30" s="158">
        <f t="shared" si="31"/>
        <v>0</v>
      </c>
      <c r="BR30" s="158">
        <f t="shared" si="31"/>
        <v>0</v>
      </c>
      <c r="BS30" s="158">
        <f t="shared" si="31"/>
        <v>0</v>
      </c>
      <c r="BT30" s="158">
        <f t="shared" si="31"/>
        <v>0</v>
      </c>
      <c r="BU30" s="158">
        <f t="shared" si="31"/>
        <v>0</v>
      </c>
      <c r="BV30" s="158">
        <f t="shared" si="31"/>
        <v>0</v>
      </c>
      <c r="BW30" s="158">
        <f t="shared" si="31"/>
        <v>0</v>
      </c>
      <c r="BX30" s="158">
        <f t="shared" si="31"/>
        <v>0</v>
      </c>
      <c r="BY30" s="158">
        <f t="shared" si="31"/>
        <v>0</v>
      </c>
      <c r="BZ30" s="158">
        <f t="shared" si="31"/>
        <v>0</v>
      </c>
      <c r="CA30" s="158">
        <f t="shared" si="31"/>
        <v>0</v>
      </c>
      <c r="CB30" s="158">
        <f t="shared" si="31"/>
        <v>0</v>
      </c>
      <c r="CC30" s="158">
        <f t="shared" si="31"/>
        <v>0</v>
      </c>
      <c r="CD30" s="158">
        <f t="shared" si="31"/>
        <v>0</v>
      </c>
      <c r="CE30" s="158">
        <f t="shared" si="31"/>
        <v>0</v>
      </c>
      <c r="CF30" s="158">
        <f t="shared" si="31"/>
        <v>0</v>
      </c>
      <c r="CG30" s="158">
        <f t="shared" si="31"/>
        <v>0</v>
      </c>
      <c r="CH30" s="158">
        <f t="shared" si="31"/>
        <v>0</v>
      </c>
      <c r="CI30" s="158">
        <f t="shared" si="31"/>
        <v>0</v>
      </c>
      <c r="CJ30" s="158">
        <f t="shared" si="31"/>
        <v>0</v>
      </c>
      <c r="CK30" s="158">
        <f t="shared" si="31"/>
        <v>0</v>
      </c>
      <c r="CL30" s="158">
        <f t="shared" si="31"/>
        <v>0</v>
      </c>
      <c r="CM30" s="158">
        <f t="shared" si="31"/>
        <v>0</v>
      </c>
      <c r="CN30" s="158">
        <f t="shared" si="31"/>
        <v>0</v>
      </c>
      <c r="CO30" s="158">
        <f t="shared" si="31"/>
        <v>0</v>
      </c>
      <c r="CP30" s="158">
        <f t="shared" si="31"/>
        <v>0</v>
      </c>
      <c r="CQ30" s="158">
        <f t="shared" si="31"/>
        <v>0</v>
      </c>
      <c r="CR30" s="158">
        <f t="shared" si="31"/>
        <v>0</v>
      </c>
      <c r="CS30" s="158">
        <f t="shared" si="31"/>
        <v>0</v>
      </c>
      <c r="CT30" s="158">
        <f t="shared" si="31"/>
        <v>0</v>
      </c>
      <c r="CU30" s="158">
        <f t="shared" si="31"/>
        <v>0</v>
      </c>
    </row>
    <row r="31" spans="1:99" x14ac:dyDescent="0.35">
      <c r="A31" s="38"/>
      <c r="B31" s="157"/>
      <c r="C31" s="156" t="str">
        <f>IF(C30=0,"PAID OFF","")</f>
        <v>PAID OFF</v>
      </c>
      <c r="D31" s="156" t="str">
        <f t="shared" ref="D31:BO31" si="32">IF(D30=0,"PAID OFF","")</f>
        <v>PAID OFF</v>
      </c>
      <c r="E31" s="156" t="str">
        <f t="shared" si="32"/>
        <v>PAID OFF</v>
      </c>
      <c r="F31" s="156" t="str">
        <f t="shared" si="32"/>
        <v>PAID OFF</v>
      </c>
      <c r="G31" s="156" t="str">
        <f t="shared" si="32"/>
        <v>PAID OFF</v>
      </c>
      <c r="H31" s="156" t="str">
        <f t="shared" si="32"/>
        <v>PAID OFF</v>
      </c>
      <c r="I31" s="156" t="str">
        <f t="shared" si="32"/>
        <v>PAID OFF</v>
      </c>
      <c r="J31" s="156" t="str">
        <f t="shared" si="32"/>
        <v>PAID OFF</v>
      </c>
      <c r="K31" s="156" t="str">
        <f t="shared" si="32"/>
        <v>PAID OFF</v>
      </c>
      <c r="L31" s="156" t="str">
        <f t="shared" si="32"/>
        <v>PAID OFF</v>
      </c>
      <c r="M31" s="156" t="str">
        <f t="shared" si="32"/>
        <v>PAID OFF</v>
      </c>
      <c r="N31" s="156" t="str">
        <f t="shared" si="32"/>
        <v>PAID OFF</v>
      </c>
      <c r="O31" s="156" t="str">
        <f t="shared" si="32"/>
        <v>PAID OFF</v>
      </c>
      <c r="P31" s="156" t="str">
        <f t="shared" si="32"/>
        <v>PAID OFF</v>
      </c>
      <c r="Q31" s="156" t="str">
        <f t="shared" si="32"/>
        <v>PAID OFF</v>
      </c>
      <c r="R31" s="156" t="str">
        <f t="shared" si="32"/>
        <v>PAID OFF</v>
      </c>
      <c r="S31" s="156" t="str">
        <f t="shared" si="32"/>
        <v>PAID OFF</v>
      </c>
      <c r="T31" s="156" t="str">
        <f t="shared" si="32"/>
        <v>PAID OFF</v>
      </c>
      <c r="U31" s="156" t="str">
        <f t="shared" si="32"/>
        <v>PAID OFF</v>
      </c>
      <c r="V31" s="156" t="str">
        <f t="shared" si="32"/>
        <v>PAID OFF</v>
      </c>
      <c r="W31" s="156" t="str">
        <f t="shared" si="32"/>
        <v>PAID OFF</v>
      </c>
      <c r="X31" s="156" t="str">
        <f t="shared" si="32"/>
        <v>PAID OFF</v>
      </c>
      <c r="Y31" s="156" t="str">
        <f t="shared" si="32"/>
        <v>PAID OFF</v>
      </c>
      <c r="Z31" s="156" t="str">
        <f t="shared" si="32"/>
        <v>PAID OFF</v>
      </c>
      <c r="AA31" s="156" t="str">
        <f t="shared" si="32"/>
        <v>PAID OFF</v>
      </c>
      <c r="AB31" s="156" t="str">
        <f t="shared" si="32"/>
        <v>PAID OFF</v>
      </c>
      <c r="AC31" s="156" t="str">
        <f t="shared" si="32"/>
        <v>PAID OFF</v>
      </c>
      <c r="AD31" s="156" t="str">
        <f t="shared" si="32"/>
        <v>PAID OFF</v>
      </c>
      <c r="AE31" s="156" t="str">
        <f t="shared" si="32"/>
        <v>PAID OFF</v>
      </c>
      <c r="AF31" s="156" t="str">
        <f t="shared" si="32"/>
        <v>PAID OFF</v>
      </c>
      <c r="AG31" s="156" t="str">
        <f t="shared" si="32"/>
        <v>PAID OFF</v>
      </c>
      <c r="AH31" s="156" t="str">
        <f t="shared" si="32"/>
        <v>PAID OFF</v>
      </c>
      <c r="AI31" s="156" t="str">
        <f t="shared" si="32"/>
        <v>PAID OFF</v>
      </c>
      <c r="AJ31" s="156" t="str">
        <f t="shared" si="32"/>
        <v>PAID OFF</v>
      </c>
      <c r="AK31" s="156" t="str">
        <f t="shared" si="32"/>
        <v>PAID OFF</v>
      </c>
      <c r="AL31" s="156" t="str">
        <f t="shared" si="32"/>
        <v>PAID OFF</v>
      </c>
      <c r="AM31" s="156" t="str">
        <f t="shared" si="32"/>
        <v>PAID OFF</v>
      </c>
      <c r="AN31" s="156" t="str">
        <f t="shared" si="32"/>
        <v>PAID OFF</v>
      </c>
      <c r="AO31" s="156" t="str">
        <f t="shared" si="32"/>
        <v>PAID OFF</v>
      </c>
      <c r="AP31" s="156" t="str">
        <f t="shared" si="32"/>
        <v>PAID OFF</v>
      </c>
      <c r="AQ31" s="156" t="str">
        <f t="shared" si="32"/>
        <v>PAID OFF</v>
      </c>
      <c r="AR31" s="156" t="str">
        <f t="shared" si="32"/>
        <v>PAID OFF</v>
      </c>
      <c r="AS31" s="156" t="str">
        <f t="shared" si="32"/>
        <v>PAID OFF</v>
      </c>
      <c r="AT31" s="156" t="str">
        <f t="shared" si="32"/>
        <v>PAID OFF</v>
      </c>
      <c r="AU31" s="156" t="str">
        <f t="shared" si="32"/>
        <v>PAID OFF</v>
      </c>
      <c r="AV31" s="156" t="str">
        <f t="shared" si="32"/>
        <v>PAID OFF</v>
      </c>
      <c r="AW31" s="156" t="str">
        <f t="shared" si="32"/>
        <v>PAID OFF</v>
      </c>
      <c r="AX31" s="156" t="str">
        <f t="shared" si="32"/>
        <v>PAID OFF</v>
      </c>
      <c r="AY31" s="156" t="str">
        <f t="shared" si="32"/>
        <v>PAID OFF</v>
      </c>
      <c r="AZ31" s="156" t="str">
        <f t="shared" si="32"/>
        <v>PAID OFF</v>
      </c>
      <c r="BA31" s="156" t="str">
        <f t="shared" si="32"/>
        <v>PAID OFF</v>
      </c>
      <c r="BB31" s="156" t="str">
        <f t="shared" si="32"/>
        <v>PAID OFF</v>
      </c>
      <c r="BC31" s="156" t="str">
        <f t="shared" si="32"/>
        <v>PAID OFF</v>
      </c>
      <c r="BD31" s="156" t="str">
        <f t="shared" si="32"/>
        <v>PAID OFF</v>
      </c>
      <c r="BE31" s="156" t="str">
        <f t="shared" si="32"/>
        <v>PAID OFF</v>
      </c>
      <c r="BF31" s="156" t="str">
        <f t="shared" si="32"/>
        <v>PAID OFF</v>
      </c>
      <c r="BG31" s="156" t="str">
        <f t="shared" si="32"/>
        <v>PAID OFF</v>
      </c>
      <c r="BH31" s="156" t="str">
        <f t="shared" si="32"/>
        <v>PAID OFF</v>
      </c>
      <c r="BI31" s="156" t="str">
        <f t="shared" si="32"/>
        <v>PAID OFF</v>
      </c>
      <c r="BJ31" s="156" t="str">
        <f t="shared" si="32"/>
        <v>PAID OFF</v>
      </c>
      <c r="BK31" s="156" t="str">
        <f t="shared" si="32"/>
        <v>PAID OFF</v>
      </c>
      <c r="BL31" s="156" t="str">
        <f t="shared" si="32"/>
        <v>PAID OFF</v>
      </c>
      <c r="BM31" s="156" t="str">
        <f t="shared" si="32"/>
        <v>PAID OFF</v>
      </c>
      <c r="BN31" s="156" t="str">
        <f t="shared" si="32"/>
        <v>PAID OFF</v>
      </c>
      <c r="BO31" s="156" t="str">
        <f t="shared" si="32"/>
        <v>PAID OFF</v>
      </c>
      <c r="BP31" s="156" t="str">
        <f t="shared" ref="BP31:CU31" si="33">IF(BP30=0,"PAID OFF","")</f>
        <v>PAID OFF</v>
      </c>
      <c r="BQ31" s="156" t="str">
        <f t="shared" si="33"/>
        <v>PAID OFF</v>
      </c>
      <c r="BR31" s="156" t="str">
        <f t="shared" si="33"/>
        <v>PAID OFF</v>
      </c>
      <c r="BS31" s="156" t="str">
        <f t="shared" si="33"/>
        <v>PAID OFF</v>
      </c>
      <c r="BT31" s="156" t="str">
        <f t="shared" si="33"/>
        <v>PAID OFF</v>
      </c>
      <c r="BU31" s="156" t="str">
        <f t="shared" si="33"/>
        <v>PAID OFF</v>
      </c>
      <c r="BV31" s="156" t="str">
        <f t="shared" si="33"/>
        <v>PAID OFF</v>
      </c>
      <c r="BW31" s="156" t="str">
        <f t="shared" si="33"/>
        <v>PAID OFF</v>
      </c>
      <c r="BX31" s="156" t="str">
        <f t="shared" si="33"/>
        <v>PAID OFF</v>
      </c>
      <c r="BY31" s="156" t="str">
        <f t="shared" si="33"/>
        <v>PAID OFF</v>
      </c>
      <c r="BZ31" s="156" t="str">
        <f t="shared" si="33"/>
        <v>PAID OFF</v>
      </c>
      <c r="CA31" s="156" t="str">
        <f t="shared" si="33"/>
        <v>PAID OFF</v>
      </c>
      <c r="CB31" s="156" t="str">
        <f t="shared" si="33"/>
        <v>PAID OFF</v>
      </c>
      <c r="CC31" s="156" t="str">
        <f t="shared" si="33"/>
        <v>PAID OFF</v>
      </c>
      <c r="CD31" s="156" t="str">
        <f t="shared" si="33"/>
        <v>PAID OFF</v>
      </c>
      <c r="CE31" s="156" t="str">
        <f t="shared" si="33"/>
        <v>PAID OFF</v>
      </c>
      <c r="CF31" s="156" t="str">
        <f t="shared" si="33"/>
        <v>PAID OFF</v>
      </c>
      <c r="CG31" s="156" t="str">
        <f t="shared" si="33"/>
        <v>PAID OFF</v>
      </c>
      <c r="CH31" s="156" t="str">
        <f t="shared" si="33"/>
        <v>PAID OFF</v>
      </c>
      <c r="CI31" s="156" t="str">
        <f t="shared" si="33"/>
        <v>PAID OFF</v>
      </c>
      <c r="CJ31" s="156" t="str">
        <f t="shared" si="33"/>
        <v>PAID OFF</v>
      </c>
      <c r="CK31" s="156" t="str">
        <f t="shared" si="33"/>
        <v>PAID OFF</v>
      </c>
      <c r="CL31" s="156" t="str">
        <f t="shared" si="33"/>
        <v>PAID OFF</v>
      </c>
      <c r="CM31" s="156" t="str">
        <f t="shared" si="33"/>
        <v>PAID OFF</v>
      </c>
      <c r="CN31" s="156" t="str">
        <f t="shared" si="33"/>
        <v>PAID OFF</v>
      </c>
      <c r="CO31" s="156" t="str">
        <f t="shared" si="33"/>
        <v>PAID OFF</v>
      </c>
      <c r="CP31" s="156" t="str">
        <f t="shared" si="33"/>
        <v>PAID OFF</v>
      </c>
      <c r="CQ31" s="156" t="str">
        <f t="shared" si="33"/>
        <v>PAID OFF</v>
      </c>
      <c r="CR31" s="156" t="str">
        <f t="shared" si="33"/>
        <v>PAID OFF</v>
      </c>
      <c r="CS31" s="156" t="str">
        <f t="shared" si="33"/>
        <v>PAID OFF</v>
      </c>
      <c r="CT31" s="156" t="str">
        <f t="shared" si="33"/>
        <v>PAID OFF</v>
      </c>
      <c r="CU31" s="156" t="str">
        <f t="shared" si="33"/>
        <v>PAID OFF</v>
      </c>
    </row>
    <row r="32" spans="1:99" x14ac:dyDescent="0.35">
      <c r="A32" s="38"/>
      <c r="B32" s="157" t="s">
        <v>38</v>
      </c>
      <c r="C32" s="157">
        <f>IF(C31="PAID OFF",1,1)</f>
        <v>1</v>
      </c>
      <c r="D32" s="157" t="str">
        <f>IF(D31="PAID OFF","",C32+1)</f>
        <v/>
      </c>
      <c r="E32" s="157" t="str">
        <f>IF(E31="PAID OFF","",D32+1)</f>
        <v/>
      </c>
      <c r="F32" s="157" t="str">
        <f t="shared" ref="F32:BQ32" si="34">IF(F31="PAID OFF","",E32+1)</f>
        <v/>
      </c>
      <c r="G32" s="157" t="str">
        <f t="shared" si="34"/>
        <v/>
      </c>
      <c r="H32" s="157" t="str">
        <f t="shared" si="34"/>
        <v/>
      </c>
      <c r="I32" s="157" t="str">
        <f t="shared" si="34"/>
        <v/>
      </c>
      <c r="J32" s="157" t="str">
        <f t="shared" si="34"/>
        <v/>
      </c>
      <c r="K32" s="157" t="str">
        <f t="shared" si="34"/>
        <v/>
      </c>
      <c r="L32" s="157" t="str">
        <f t="shared" si="34"/>
        <v/>
      </c>
      <c r="M32" s="157" t="str">
        <f t="shared" si="34"/>
        <v/>
      </c>
      <c r="N32" s="157" t="str">
        <f t="shared" si="34"/>
        <v/>
      </c>
      <c r="O32" s="157" t="str">
        <f t="shared" si="34"/>
        <v/>
      </c>
      <c r="P32" s="157" t="str">
        <f t="shared" si="34"/>
        <v/>
      </c>
      <c r="Q32" s="157" t="str">
        <f t="shared" si="34"/>
        <v/>
      </c>
      <c r="R32" s="157" t="str">
        <f t="shared" si="34"/>
        <v/>
      </c>
      <c r="S32" s="157" t="str">
        <f t="shared" si="34"/>
        <v/>
      </c>
      <c r="T32" s="157" t="str">
        <f t="shared" si="34"/>
        <v/>
      </c>
      <c r="U32" s="157" t="str">
        <f t="shared" si="34"/>
        <v/>
      </c>
      <c r="V32" s="157" t="str">
        <f t="shared" si="34"/>
        <v/>
      </c>
      <c r="W32" s="157" t="str">
        <f t="shared" si="34"/>
        <v/>
      </c>
      <c r="X32" s="157" t="str">
        <f t="shared" si="34"/>
        <v/>
      </c>
      <c r="Y32" s="157" t="str">
        <f t="shared" si="34"/>
        <v/>
      </c>
      <c r="Z32" s="157" t="str">
        <f t="shared" si="34"/>
        <v/>
      </c>
      <c r="AA32" s="157" t="str">
        <f t="shared" si="34"/>
        <v/>
      </c>
      <c r="AB32" s="157" t="str">
        <f t="shared" si="34"/>
        <v/>
      </c>
      <c r="AC32" s="157" t="str">
        <f t="shared" si="34"/>
        <v/>
      </c>
      <c r="AD32" s="157" t="str">
        <f t="shared" si="34"/>
        <v/>
      </c>
      <c r="AE32" s="157" t="str">
        <f t="shared" si="34"/>
        <v/>
      </c>
      <c r="AF32" s="157" t="str">
        <f t="shared" si="34"/>
        <v/>
      </c>
      <c r="AG32" s="157" t="str">
        <f t="shared" si="34"/>
        <v/>
      </c>
      <c r="AH32" s="157" t="str">
        <f t="shared" si="34"/>
        <v/>
      </c>
      <c r="AI32" s="157" t="str">
        <f t="shared" si="34"/>
        <v/>
      </c>
      <c r="AJ32" s="157" t="str">
        <f t="shared" si="34"/>
        <v/>
      </c>
      <c r="AK32" s="157" t="str">
        <f t="shared" si="34"/>
        <v/>
      </c>
      <c r="AL32" s="157" t="str">
        <f t="shared" si="34"/>
        <v/>
      </c>
      <c r="AM32" s="157" t="str">
        <f t="shared" si="34"/>
        <v/>
      </c>
      <c r="AN32" s="157" t="str">
        <f t="shared" si="34"/>
        <v/>
      </c>
      <c r="AO32" s="157" t="str">
        <f t="shared" si="34"/>
        <v/>
      </c>
      <c r="AP32" s="157" t="str">
        <f t="shared" si="34"/>
        <v/>
      </c>
      <c r="AQ32" s="157" t="str">
        <f t="shared" si="34"/>
        <v/>
      </c>
      <c r="AR32" s="157" t="str">
        <f t="shared" si="34"/>
        <v/>
      </c>
      <c r="AS32" s="157" t="str">
        <f t="shared" si="34"/>
        <v/>
      </c>
      <c r="AT32" s="157" t="str">
        <f t="shared" si="34"/>
        <v/>
      </c>
      <c r="AU32" s="157" t="str">
        <f t="shared" si="34"/>
        <v/>
      </c>
      <c r="AV32" s="157" t="str">
        <f t="shared" si="34"/>
        <v/>
      </c>
      <c r="AW32" s="157" t="str">
        <f t="shared" si="34"/>
        <v/>
      </c>
      <c r="AX32" s="157" t="str">
        <f t="shared" si="34"/>
        <v/>
      </c>
      <c r="AY32" s="157" t="str">
        <f t="shared" si="34"/>
        <v/>
      </c>
      <c r="AZ32" s="157" t="str">
        <f t="shared" si="34"/>
        <v/>
      </c>
      <c r="BA32" s="157" t="str">
        <f t="shared" si="34"/>
        <v/>
      </c>
      <c r="BB32" s="157" t="str">
        <f t="shared" si="34"/>
        <v/>
      </c>
      <c r="BC32" s="157" t="str">
        <f t="shared" si="34"/>
        <v/>
      </c>
      <c r="BD32" s="157" t="str">
        <f t="shared" si="34"/>
        <v/>
      </c>
      <c r="BE32" s="157" t="str">
        <f t="shared" si="34"/>
        <v/>
      </c>
      <c r="BF32" s="157" t="str">
        <f t="shared" si="34"/>
        <v/>
      </c>
      <c r="BG32" s="157" t="str">
        <f t="shared" si="34"/>
        <v/>
      </c>
      <c r="BH32" s="157" t="str">
        <f t="shared" si="34"/>
        <v/>
      </c>
      <c r="BI32" s="157" t="str">
        <f t="shared" si="34"/>
        <v/>
      </c>
      <c r="BJ32" s="157" t="str">
        <f t="shared" si="34"/>
        <v/>
      </c>
      <c r="BK32" s="157" t="str">
        <f t="shared" si="34"/>
        <v/>
      </c>
      <c r="BL32" s="157" t="str">
        <f t="shared" si="34"/>
        <v/>
      </c>
      <c r="BM32" s="157" t="str">
        <f t="shared" si="34"/>
        <v/>
      </c>
      <c r="BN32" s="157" t="str">
        <f t="shared" si="34"/>
        <v/>
      </c>
      <c r="BO32" s="157" t="str">
        <f t="shared" si="34"/>
        <v/>
      </c>
      <c r="BP32" s="157" t="str">
        <f t="shared" si="34"/>
        <v/>
      </c>
      <c r="BQ32" s="157" t="str">
        <f t="shared" si="34"/>
        <v/>
      </c>
      <c r="BR32" s="157" t="str">
        <f t="shared" ref="BR32:CU32" si="35">IF(BR31="PAID OFF","",BQ32+1)</f>
        <v/>
      </c>
      <c r="BS32" s="157" t="str">
        <f t="shared" si="35"/>
        <v/>
      </c>
      <c r="BT32" s="157" t="str">
        <f t="shared" si="35"/>
        <v/>
      </c>
      <c r="BU32" s="157" t="str">
        <f t="shared" si="35"/>
        <v/>
      </c>
      <c r="BV32" s="157" t="str">
        <f t="shared" si="35"/>
        <v/>
      </c>
      <c r="BW32" s="157" t="str">
        <f t="shared" si="35"/>
        <v/>
      </c>
      <c r="BX32" s="157" t="str">
        <f t="shared" si="35"/>
        <v/>
      </c>
      <c r="BY32" s="157" t="str">
        <f t="shared" si="35"/>
        <v/>
      </c>
      <c r="BZ32" s="157" t="str">
        <f t="shared" si="35"/>
        <v/>
      </c>
      <c r="CA32" s="157" t="str">
        <f t="shared" si="35"/>
        <v/>
      </c>
      <c r="CB32" s="157" t="str">
        <f t="shared" si="35"/>
        <v/>
      </c>
      <c r="CC32" s="157" t="str">
        <f t="shared" si="35"/>
        <v/>
      </c>
      <c r="CD32" s="157" t="str">
        <f t="shared" si="35"/>
        <v/>
      </c>
      <c r="CE32" s="157" t="str">
        <f t="shared" si="35"/>
        <v/>
      </c>
      <c r="CF32" s="157" t="str">
        <f t="shared" si="35"/>
        <v/>
      </c>
      <c r="CG32" s="157" t="str">
        <f t="shared" si="35"/>
        <v/>
      </c>
      <c r="CH32" s="157" t="str">
        <f t="shared" si="35"/>
        <v/>
      </c>
      <c r="CI32" s="157" t="str">
        <f t="shared" si="35"/>
        <v/>
      </c>
      <c r="CJ32" s="157" t="str">
        <f t="shared" si="35"/>
        <v/>
      </c>
      <c r="CK32" s="157" t="str">
        <f t="shared" si="35"/>
        <v/>
      </c>
      <c r="CL32" s="157" t="str">
        <f t="shared" si="35"/>
        <v/>
      </c>
      <c r="CM32" s="157" t="str">
        <f t="shared" si="35"/>
        <v/>
      </c>
      <c r="CN32" s="157" t="str">
        <f t="shared" si="35"/>
        <v/>
      </c>
      <c r="CO32" s="157" t="str">
        <f t="shared" si="35"/>
        <v/>
      </c>
      <c r="CP32" s="157" t="str">
        <f t="shared" si="35"/>
        <v/>
      </c>
      <c r="CQ32" s="157" t="str">
        <f t="shared" si="35"/>
        <v/>
      </c>
      <c r="CR32" s="157" t="str">
        <f t="shared" si="35"/>
        <v/>
      </c>
      <c r="CS32" s="157" t="str">
        <f t="shared" si="35"/>
        <v/>
      </c>
      <c r="CT32" s="157" t="str">
        <f t="shared" si="35"/>
        <v/>
      </c>
      <c r="CU32" s="157" t="str">
        <f t="shared" si="35"/>
        <v/>
      </c>
    </row>
    <row r="33" spans="1:99" x14ac:dyDescent="0.35">
      <c r="A33" s="31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</row>
    <row r="34" spans="1:99" x14ac:dyDescent="0.35">
      <c r="A34" s="39" t="s">
        <v>41</v>
      </c>
      <c r="B34" s="159" t="str">
        <f>'In depth results'!J6</f>
        <v/>
      </c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</row>
    <row r="35" spans="1:99" x14ac:dyDescent="0.35">
      <c r="A35" s="40"/>
      <c r="B35" s="160" t="s">
        <v>32</v>
      </c>
      <c r="C35" s="160"/>
      <c r="D35" s="161">
        <f>C40</f>
        <v>0</v>
      </c>
      <c r="E35" s="161">
        <f>D40</f>
        <v>0</v>
      </c>
      <c r="F35" s="161">
        <f t="shared" ref="F35:BQ35" si="36">E40</f>
        <v>0</v>
      </c>
      <c r="G35" s="161">
        <f t="shared" si="36"/>
        <v>0</v>
      </c>
      <c r="H35" s="161">
        <f t="shared" si="36"/>
        <v>0</v>
      </c>
      <c r="I35" s="161">
        <f t="shared" si="36"/>
        <v>0</v>
      </c>
      <c r="J35" s="161">
        <f t="shared" si="36"/>
        <v>0</v>
      </c>
      <c r="K35" s="161">
        <f t="shared" si="36"/>
        <v>0</v>
      </c>
      <c r="L35" s="161">
        <f t="shared" si="36"/>
        <v>0</v>
      </c>
      <c r="M35" s="161">
        <f t="shared" si="36"/>
        <v>0</v>
      </c>
      <c r="N35" s="161">
        <f t="shared" si="36"/>
        <v>0</v>
      </c>
      <c r="O35" s="161">
        <f t="shared" si="36"/>
        <v>0</v>
      </c>
      <c r="P35" s="161">
        <f t="shared" si="36"/>
        <v>0</v>
      </c>
      <c r="Q35" s="161">
        <f t="shared" si="36"/>
        <v>0</v>
      </c>
      <c r="R35" s="161">
        <f t="shared" si="36"/>
        <v>0</v>
      </c>
      <c r="S35" s="161">
        <f t="shared" si="36"/>
        <v>0</v>
      </c>
      <c r="T35" s="161">
        <f t="shared" si="36"/>
        <v>0</v>
      </c>
      <c r="U35" s="161">
        <f t="shared" si="36"/>
        <v>0</v>
      </c>
      <c r="V35" s="161">
        <f t="shared" si="36"/>
        <v>0</v>
      </c>
      <c r="W35" s="161">
        <f t="shared" si="36"/>
        <v>0</v>
      </c>
      <c r="X35" s="161">
        <f t="shared" si="36"/>
        <v>0</v>
      </c>
      <c r="Y35" s="161">
        <f t="shared" si="36"/>
        <v>0</v>
      </c>
      <c r="Z35" s="161">
        <f t="shared" si="36"/>
        <v>0</v>
      </c>
      <c r="AA35" s="161">
        <f t="shared" si="36"/>
        <v>0</v>
      </c>
      <c r="AB35" s="161">
        <f t="shared" si="36"/>
        <v>0</v>
      </c>
      <c r="AC35" s="161">
        <f t="shared" si="36"/>
        <v>0</v>
      </c>
      <c r="AD35" s="161">
        <f t="shared" si="36"/>
        <v>0</v>
      </c>
      <c r="AE35" s="161">
        <f t="shared" si="36"/>
        <v>0</v>
      </c>
      <c r="AF35" s="161">
        <f t="shared" si="36"/>
        <v>0</v>
      </c>
      <c r="AG35" s="161">
        <f t="shared" si="36"/>
        <v>0</v>
      </c>
      <c r="AH35" s="161">
        <f t="shared" si="36"/>
        <v>0</v>
      </c>
      <c r="AI35" s="161">
        <f t="shared" si="36"/>
        <v>0</v>
      </c>
      <c r="AJ35" s="161">
        <f t="shared" si="36"/>
        <v>0</v>
      </c>
      <c r="AK35" s="161">
        <f t="shared" si="36"/>
        <v>0</v>
      </c>
      <c r="AL35" s="161">
        <f t="shared" si="36"/>
        <v>0</v>
      </c>
      <c r="AM35" s="161">
        <f t="shared" si="36"/>
        <v>0</v>
      </c>
      <c r="AN35" s="161">
        <f t="shared" si="36"/>
        <v>0</v>
      </c>
      <c r="AO35" s="161">
        <f t="shared" si="36"/>
        <v>0</v>
      </c>
      <c r="AP35" s="161">
        <f t="shared" si="36"/>
        <v>0</v>
      </c>
      <c r="AQ35" s="161">
        <f t="shared" si="36"/>
        <v>0</v>
      </c>
      <c r="AR35" s="161">
        <f t="shared" si="36"/>
        <v>0</v>
      </c>
      <c r="AS35" s="161">
        <f t="shared" si="36"/>
        <v>0</v>
      </c>
      <c r="AT35" s="161">
        <f t="shared" si="36"/>
        <v>0</v>
      </c>
      <c r="AU35" s="161">
        <f t="shared" si="36"/>
        <v>0</v>
      </c>
      <c r="AV35" s="161">
        <f t="shared" si="36"/>
        <v>0</v>
      </c>
      <c r="AW35" s="161">
        <f t="shared" si="36"/>
        <v>0</v>
      </c>
      <c r="AX35" s="161">
        <f t="shared" si="36"/>
        <v>0</v>
      </c>
      <c r="AY35" s="161">
        <f t="shared" si="36"/>
        <v>0</v>
      </c>
      <c r="AZ35" s="161">
        <f t="shared" si="36"/>
        <v>0</v>
      </c>
      <c r="BA35" s="161">
        <f t="shared" si="36"/>
        <v>0</v>
      </c>
      <c r="BB35" s="161">
        <f t="shared" si="36"/>
        <v>0</v>
      </c>
      <c r="BC35" s="161">
        <f t="shared" si="36"/>
        <v>0</v>
      </c>
      <c r="BD35" s="161">
        <f t="shared" si="36"/>
        <v>0</v>
      </c>
      <c r="BE35" s="161">
        <f t="shared" si="36"/>
        <v>0</v>
      </c>
      <c r="BF35" s="161">
        <f t="shared" si="36"/>
        <v>0</v>
      </c>
      <c r="BG35" s="161">
        <f t="shared" si="36"/>
        <v>0</v>
      </c>
      <c r="BH35" s="161">
        <f t="shared" si="36"/>
        <v>0</v>
      </c>
      <c r="BI35" s="161">
        <f t="shared" si="36"/>
        <v>0</v>
      </c>
      <c r="BJ35" s="161">
        <f t="shared" si="36"/>
        <v>0</v>
      </c>
      <c r="BK35" s="161">
        <f t="shared" si="36"/>
        <v>0</v>
      </c>
      <c r="BL35" s="161">
        <f t="shared" si="36"/>
        <v>0</v>
      </c>
      <c r="BM35" s="161">
        <f t="shared" si="36"/>
        <v>0</v>
      </c>
      <c r="BN35" s="161">
        <f t="shared" si="36"/>
        <v>0</v>
      </c>
      <c r="BO35" s="161">
        <f t="shared" si="36"/>
        <v>0</v>
      </c>
      <c r="BP35" s="161">
        <f t="shared" si="36"/>
        <v>0</v>
      </c>
      <c r="BQ35" s="161">
        <f t="shared" si="36"/>
        <v>0</v>
      </c>
      <c r="BR35" s="161">
        <f t="shared" ref="BR35:CU35" si="37">BQ40</f>
        <v>0</v>
      </c>
      <c r="BS35" s="161">
        <f t="shared" si="37"/>
        <v>0</v>
      </c>
      <c r="BT35" s="161">
        <f t="shared" si="37"/>
        <v>0</v>
      </c>
      <c r="BU35" s="161">
        <f t="shared" si="37"/>
        <v>0</v>
      </c>
      <c r="BV35" s="161">
        <f t="shared" si="37"/>
        <v>0</v>
      </c>
      <c r="BW35" s="161">
        <f t="shared" si="37"/>
        <v>0</v>
      </c>
      <c r="BX35" s="161">
        <f t="shared" si="37"/>
        <v>0</v>
      </c>
      <c r="BY35" s="161">
        <f t="shared" si="37"/>
        <v>0</v>
      </c>
      <c r="BZ35" s="161">
        <f t="shared" si="37"/>
        <v>0</v>
      </c>
      <c r="CA35" s="161">
        <f t="shared" si="37"/>
        <v>0</v>
      </c>
      <c r="CB35" s="161">
        <f t="shared" si="37"/>
        <v>0</v>
      </c>
      <c r="CC35" s="161">
        <f t="shared" si="37"/>
        <v>0</v>
      </c>
      <c r="CD35" s="161">
        <f t="shared" si="37"/>
        <v>0</v>
      </c>
      <c r="CE35" s="161">
        <f t="shared" si="37"/>
        <v>0</v>
      </c>
      <c r="CF35" s="161">
        <f t="shared" si="37"/>
        <v>0</v>
      </c>
      <c r="CG35" s="161">
        <f t="shared" si="37"/>
        <v>0</v>
      </c>
      <c r="CH35" s="161">
        <f t="shared" si="37"/>
        <v>0</v>
      </c>
      <c r="CI35" s="161">
        <f t="shared" si="37"/>
        <v>0</v>
      </c>
      <c r="CJ35" s="161">
        <f t="shared" si="37"/>
        <v>0</v>
      </c>
      <c r="CK35" s="161">
        <f t="shared" si="37"/>
        <v>0</v>
      </c>
      <c r="CL35" s="161">
        <f t="shared" si="37"/>
        <v>0</v>
      </c>
      <c r="CM35" s="161">
        <f t="shared" si="37"/>
        <v>0</v>
      </c>
      <c r="CN35" s="161">
        <f t="shared" si="37"/>
        <v>0</v>
      </c>
      <c r="CO35" s="161">
        <f t="shared" si="37"/>
        <v>0</v>
      </c>
      <c r="CP35" s="161">
        <f t="shared" si="37"/>
        <v>0</v>
      </c>
      <c r="CQ35" s="161">
        <f t="shared" si="37"/>
        <v>0</v>
      </c>
      <c r="CR35" s="161">
        <f t="shared" si="37"/>
        <v>0</v>
      </c>
      <c r="CS35" s="161">
        <f t="shared" si="37"/>
        <v>0</v>
      </c>
      <c r="CT35" s="161">
        <f t="shared" si="37"/>
        <v>0</v>
      </c>
      <c r="CU35" s="161">
        <f t="shared" si="37"/>
        <v>0</v>
      </c>
    </row>
    <row r="36" spans="1:99" x14ac:dyDescent="0.35">
      <c r="A36" s="40"/>
      <c r="B36" s="160" t="s">
        <v>33</v>
      </c>
      <c r="C36" s="161">
        <f>C37*('In depth results'!L6/12)</f>
        <v>0</v>
      </c>
      <c r="D36" s="161">
        <f>D35*('In depth results'!$C$6/12)</f>
        <v>0</v>
      </c>
      <c r="E36" s="161">
        <f>E35*('In depth results'!$C$6/12)</f>
        <v>0</v>
      </c>
      <c r="F36" s="161">
        <f>F35*('In depth results'!$C$6/12)</f>
        <v>0</v>
      </c>
      <c r="G36" s="161">
        <f>G35*('In depth results'!$C$6/12)</f>
        <v>0</v>
      </c>
      <c r="H36" s="161">
        <f>H35*('In depth results'!$C$6/12)</f>
        <v>0</v>
      </c>
      <c r="I36" s="161">
        <f>I35*('In depth results'!$C$6/12)</f>
        <v>0</v>
      </c>
      <c r="J36" s="161">
        <f>J35*('In depth results'!$C$6/12)</f>
        <v>0</v>
      </c>
      <c r="K36" s="161">
        <f>K35*('In depth results'!$C$6/12)</f>
        <v>0</v>
      </c>
      <c r="L36" s="161">
        <f>L35*('In depth results'!$C$6/12)</f>
        <v>0</v>
      </c>
      <c r="M36" s="161">
        <f>M35*('In depth results'!$C$6/12)</f>
        <v>0</v>
      </c>
      <c r="N36" s="161">
        <f>N35*('In depth results'!$C$6/12)</f>
        <v>0</v>
      </c>
      <c r="O36" s="161">
        <f>O35*('In depth results'!$C$6/12)</f>
        <v>0</v>
      </c>
      <c r="P36" s="161">
        <f>P35*('In depth results'!$C$6/12)</f>
        <v>0</v>
      </c>
      <c r="Q36" s="161">
        <f>Q35*('In depth results'!$C$6/12)</f>
        <v>0</v>
      </c>
      <c r="R36" s="161">
        <f>R35*('In depth results'!$C$6/12)</f>
        <v>0</v>
      </c>
      <c r="S36" s="161">
        <f>S35*('In depth results'!$C$6/12)</f>
        <v>0</v>
      </c>
      <c r="T36" s="161">
        <f>T35*('In depth results'!$C$6/12)</f>
        <v>0</v>
      </c>
      <c r="U36" s="161">
        <f>U35*('In depth results'!$C$6/12)</f>
        <v>0</v>
      </c>
      <c r="V36" s="161">
        <f>V35*('In depth results'!$C$6/12)</f>
        <v>0</v>
      </c>
      <c r="W36" s="161">
        <f>W35*('In depth results'!$C$6/12)</f>
        <v>0</v>
      </c>
      <c r="X36" s="161">
        <f>X35*('In depth results'!$C$6/12)</f>
        <v>0</v>
      </c>
      <c r="Y36" s="161">
        <f>Y35*('In depth results'!$C$6/12)</f>
        <v>0</v>
      </c>
      <c r="Z36" s="161">
        <f>Z35*('In depth results'!$C$6/12)</f>
        <v>0</v>
      </c>
      <c r="AA36" s="161">
        <f>AA35*('In depth results'!$C$6/12)</f>
        <v>0</v>
      </c>
      <c r="AB36" s="161">
        <f>AB35*('In depth results'!$C$6/12)</f>
        <v>0</v>
      </c>
      <c r="AC36" s="161">
        <f>AC35*('In depth results'!$C$6/12)</f>
        <v>0</v>
      </c>
      <c r="AD36" s="161">
        <f>AD35*('In depth results'!$C$6/12)</f>
        <v>0</v>
      </c>
      <c r="AE36" s="161">
        <f>AE35*('In depth results'!$C$6/12)</f>
        <v>0</v>
      </c>
      <c r="AF36" s="161">
        <f>AF35*('In depth results'!$C$6/12)</f>
        <v>0</v>
      </c>
      <c r="AG36" s="161">
        <f>AG35*('In depth results'!$C$6/12)</f>
        <v>0</v>
      </c>
      <c r="AH36" s="161">
        <f>AH35*('In depth results'!$C$6/12)</f>
        <v>0</v>
      </c>
      <c r="AI36" s="161">
        <f>AI35*('In depth results'!$C$6/12)</f>
        <v>0</v>
      </c>
      <c r="AJ36" s="161">
        <f>AJ35*('In depth results'!$C$6/12)</f>
        <v>0</v>
      </c>
      <c r="AK36" s="161">
        <f>AK35*('In depth results'!$C$6/12)</f>
        <v>0</v>
      </c>
      <c r="AL36" s="161">
        <f>AL35*('In depth results'!$C$6/12)</f>
        <v>0</v>
      </c>
      <c r="AM36" s="161">
        <f>AM35*('In depth results'!$C$6/12)</f>
        <v>0</v>
      </c>
      <c r="AN36" s="161">
        <f>AN35*('In depth results'!$C$6/12)</f>
        <v>0</v>
      </c>
      <c r="AO36" s="161">
        <f>AO35*('In depth results'!$C$6/12)</f>
        <v>0</v>
      </c>
      <c r="AP36" s="161">
        <f>AP35*('In depth results'!$C$6/12)</f>
        <v>0</v>
      </c>
      <c r="AQ36" s="161">
        <f>AQ35*('In depth results'!$C$6/12)</f>
        <v>0</v>
      </c>
      <c r="AR36" s="161">
        <f>AR35*('In depth results'!$C$6/12)</f>
        <v>0</v>
      </c>
      <c r="AS36" s="161">
        <f>AS35*('In depth results'!$C$6/12)</f>
        <v>0</v>
      </c>
      <c r="AT36" s="161">
        <f>AT35*('In depth results'!$C$6/12)</f>
        <v>0</v>
      </c>
      <c r="AU36" s="161">
        <f>AU35*('In depth results'!$C$6/12)</f>
        <v>0</v>
      </c>
      <c r="AV36" s="161">
        <f>AV35*('In depth results'!$C$6/12)</f>
        <v>0</v>
      </c>
      <c r="AW36" s="161">
        <f>AW35*('In depth results'!$C$6/12)</f>
        <v>0</v>
      </c>
      <c r="AX36" s="161">
        <f>AX35*('In depth results'!$C$6/12)</f>
        <v>0</v>
      </c>
      <c r="AY36" s="161">
        <f>AY35*('In depth results'!$C$6/12)</f>
        <v>0</v>
      </c>
      <c r="AZ36" s="161">
        <f>AZ35*('In depth results'!$C$6/12)</f>
        <v>0</v>
      </c>
      <c r="BA36" s="161">
        <f>BA35*('In depth results'!$C$6/12)</f>
        <v>0</v>
      </c>
      <c r="BB36" s="161">
        <f>BB35*('In depth results'!$C$6/12)</f>
        <v>0</v>
      </c>
      <c r="BC36" s="161">
        <f>BC35*('In depth results'!$C$6/12)</f>
        <v>0</v>
      </c>
      <c r="BD36" s="161">
        <f>BD35*('In depth results'!$C$6/12)</f>
        <v>0</v>
      </c>
      <c r="BE36" s="161">
        <f>BE35*('In depth results'!$C$6/12)</f>
        <v>0</v>
      </c>
      <c r="BF36" s="161">
        <f>BF35*('In depth results'!$C$6/12)</f>
        <v>0</v>
      </c>
      <c r="BG36" s="161">
        <f>BG35*('In depth results'!$C$6/12)</f>
        <v>0</v>
      </c>
      <c r="BH36" s="161">
        <f>BH35*('In depth results'!$C$6/12)</f>
        <v>0</v>
      </c>
      <c r="BI36" s="161">
        <f>BI35*('In depth results'!$C$6/12)</f>
        <v>0</v>
      </c>
      <c r="BJ36" s="161">
        <f>BJ35*('In depth results'!$C$6/12)</f>
        <v>0</v>
      </c>
      <c r="BK36" s="161">
        <f>BK35*('In depth results'!$C$6/12)</f>
        <v>0</v>
      </c>
      <c r="BL36" s="161">
        <f>BL35*('In depth results'!$C$6/12)</f>
        <v>0</v>
      </c>
      <c r="BM36" s="161">
        <f>BM35*('In depth results'!$C$6/12)</f>
        <v>0</v>
      </c>
      <c r="BN36" s="161">
        <f>BN35*('In depth results'!$C$6/12)</f>
        <v>0</v>
      </c>
      <c r="BO36" s="161">
        <f>BO35*('In depth results'!$C$6/12)</f>
        <v>0</v>
      </c>
      <c r="BP36" s="161">
        <f>BP35*('In depth results'!$C$6/12)</f>
        <v>0</v>
      </c>
      <c r="BQ36" s="161">
        <f>BQ35*('In depth results'!$C$6/12)</f>
        <v>0</v>
      </c>
      <c r="BR36" s="161">
        <f>BR35*('In depth results'!$C$6/12)</f>
        <v>0</v>
      </c>
      <c r="BS36" s="161">
        <f>BS35*('In depth results'!$C$6/12)</f>
        <v>0</v>
      </c>
      <c r="BT36" s="161">
        <f>BT35*('In depth results'!$C$6/12)</f>
        <v>0</v>
      </c>
      <c r="BU36" s="161">
        <f>BU35*('In depth results'!$C$6/12)</f>
        <v>0</v>
      </c>
      <c r="BV36" s="161">
        <f>BV35*('In depth results'!$C$6/12)</f>
        <v>0</v>
      </c>
      <c r="BW36" s="161">
        <f>BW35*('In depth results'!$C$6/12)</f>
        <v>0</v>
      </c>
      <c r="BX36" s="161">
        <f>BX35*('In depth results'!$C$6/12)</f>
        <v>0</v>
      </c>
      <c r="BY36" s="161">
        <f>BY35*('In depth results'!$C$6/12)</f>
        <v>0</v>
      </c>
      <c r="BZ36" s="161">
        <f>BZ35*('In depth results'!$C$6/12)</f>
        <v>0</v>
      </c>
      <c r="CA36" s="161">
        <f>CA35*('In depth results'!$C$6/12)</f>
        <v>0</v>
      </c>
      <c r="CB36" s="161">
        <f>CB35*('In depth results'!$C$6/12)</f>
        <v>0</v>
      </c>
      <c r="CC36" s="161">
        <f>CC35*('In depth results'!$C$6/12)</f>
        <v>0</v>
      </c>
      <c r="CD36" s="161">
        <f>CD35*('In depth results'!$C$6/12)</f>
        <v>0</v>
      </c>
      <c r="CE36" s="161">
        <f>CE35*('In depth results'!$C$6/12)</f>
        <v>0</v>
      </c>
      <c r="CF36" s="161">
        <f>CF35*('In depth results'!$C$6/12)</f>
        <v>0</v>
      </c>
      <c r="CG36" s="161">
        <f>CG35*('In depth results'!$C$6/12)</f>
        <v>0</v>
      </c>
      <c r="CH36" s="161">
        <f>CH35*('In depth results'!$C$6/12)</f>
        <v>0</v>
      </c>
      <c r="CI36" s="161">
        <f>CI35*('In depth results'!$C$6/12)</f>
        <v>0</v>
      </c>
      <c r="CJ36" s="161">
        <f>CJ35*('In depth results'!$C$6/12)</f>
        <v>0</v>
      </c>
      <c r="CK36" s="161">
        <f>CK35*('In depth results'!$C$6/12)</f>
        <v>0</v>
      </c>
      <c r="CL36" s="161">
        <f>CL35*('In depth results'!$C$6/12)</f>
        <v>0</v>
      </c>
      <c r="CM36" s="161">
        <f>CM35*('In depth results'!$C$6/12)</f>
        <v>0</v>
      </c>
      <c r="CN36" s="161">
        <f>CN35*('In depth results'!$C$6/12)</f>
        <v>0</v>
      </c>
      <c r="CO36" s="161">
        <f>CO35*('In depth results'!$C$6/12)</f>
        <v>0</v>
      </c>
      <c r="CP36" s="161">
        <f>CP35*('In depth results'!$C$6/12)</f>
        <v>0</v>
      </c>
      <c r="CQ36" s="161">
        <f>CQ35*('In depth results'!$C$6/12)</f>
        <v>0</v>
      </c>
      <c r="CR36" s="161">
        <f>CR35*('In depth results'!$C$6/12)</f>
        <v>0</v>
      </c>
      <c r="CS36" s="161">
        <f>CS35*('In depth results'!$C$6/12)</f>
        <v>0</v>
      </c>
      <c r="CT36" s="161">
        <f>CT35*('In depth results'!$C$6/12)</f>
        <v>0</v>
      </c>
      <c r="CU36" s="161">
        <f>CU35*('In depth results'!$C$6/12)</f>
        <v>0</v>
      </c>
    </row>
    <row r="37" spans="1:99" x14ac:dyDescent="0.35">
      <c r="A37" s="40"/>
      <c r="B37" s="160" t="s">
        <v>34</v>
      </c>
      <c r="C37" s="161">
        <f>'In depth results'!K6</f>
        <v>0</v>
      </c>
      <c r="D37" s="161">
        <f>D35+D36</f>
        <v>0</v>
      </c>
      <c r="E37" s="161">
        <f t="shared" ref="E37:BP37" si="38">E35+E36</f>
        <v>0</v>
      </c>
      <c r="F37" s="161">
        <f t="shared" si="38"/>
        <v>0</v>
      </c>
      <c r="G37" s="161">
        <f t="shared" si="38"/>
        <v>0</v>
      </c>
      <c r="H37" s="161">
        <f t="shared" si="38"/>
        <v>0</v>
      </c>
      <c r="I37" s="161">
        <f t="shared" si="38"/>
        <v>0</v>
      </c>
      <c r="J37" s="161">
        <f t="shared" si="38"/>
        <v>0</v>
      </c>
      <c r="K37" s="161">
        <f t="shared" si="38"/>
        <v>0</v>
      </c>
      <c r="L37" s="161">
        <f t="shared" si="38"/>
        <v>0</v>
      </c>
      <c r="M37" s="161">
        <f t="shared" si="38"/>
        <v>0</v>
      </c>
      <c r="N37" s="161">
        <f t="shared" si="38"/>
        <v>0</v>
      </c>
      <c r="O37" s="161">
        <f t="shared" si="38"/>
        <v>0</v>
      </c>
      <c r="P37" s="161">
        <f t="shared" si="38"/>
        <v>0</v>
      </c>
      <c r="Q37" s="161">
        <f t="shared" si="38"/>
        <v>0</v>
      </c>
      <c r="R37" s="161">
        <f t="shared" si="38"/>
        <v>0</v>
      </c>
      <c r="S37" s="161">
        <f t="shared" si="38"/>
        <v>0</v>
      </c>
      <c r="T37" s="161">
        <f t="shared" si="38"/>
        <v>0</v>
      </c>
      <c r="U37" s="161">
        <f t="shared" si="38"/>
        <v>0</v>
      </c>
      <c r="V37" s="161">
        <f t="shared" si="38"/>
        <v>0</v>
      </c>
      <c r="W37" s="161">
        <f t="shared" si="38"/>
        <v>0</v>
      </c>
      <c r="X37" s="161">
        <f t="shared" si="38"/>
        <v>0</v>
      </c>
      <c r="Y37" s="161">
        <f t="shared" si="38"/>
        <v>0</v>
      </c>
      <c r="Z37" s="161">
        <f t="shared" si="38"/>
        <v>0</v>
      </c>
      <c r="AA37" s="161">
        <f t="shared" si="38"/>
        <v>0</v>
      </c>
      <c r="AB37" s="161">
        <f t="shared" si="38"/>
        <v>0</v>
      </c>
      <c r="AC37" s="161">
        <f t="shared" si="38"/>
        <v>0</v>
      </c>
      <c r="AD37" s="161">
        <f t="shared" si="38"/>
        <v>0</v>
      </c>
      <c r="AE37" s="161">
        <f t="shared" si="38"/>
        <v>0</v>
      </c>
      <c r="AF37" s="161">
        <f t="shared" si="38"/>
        <v>0</v>
      </c>
      <c r="AG37" s="161">
        <f t="shared" si="38"/>
        <v>0</v>
      </c>
      <c r="AH37" s="161">
        <f t="shared" si="38"/>
        <v>0</v>
      </c>
      <c r="AI37" s="161">
        <f t="shared" si="38"/>
        <v>0</v>
      </c>
      <c r="AJ37" s="161">
        <f t="shared" si="38"/>
        <v>0</v>
      </c>
      <c r="AK37" s="161">
        <f t="shared" si="38"/>
        <v>0</v>
      </c>
      <c r="AL37" s="161">
        <f t="shared" si="38"/>
        <v>0</v>
      </c>
      <c r="AM37" s="161">
        <f t="shared" si="38"/>
        <v>0</v>
      </c>
      <c r="AN37" s="161">
        <f t="shared" si="38"/>
        <v>0</v>
      </c>
      <c r="AO37" s="161">
        <f t="shared" si="38"/>
        <v>0</v>
      </c>
      <c r="AP37" s="161">
        <f t="shared" si="38"/>
        <v>0</v>
      </c>
      <c r="AQ37" s="161">
        <f t="shared" si="38"/>
        <v>0</v>
      </c>
      <c r="AR37" s="161">
        <f t="shared" si="38"/>
        <v>0</v>
      </c>
      <c r="AS37" s="161">
        <f t="shared" si="38"/>
        <v>0</v>
      </c>
      <c r="AT37" s="161">
        <f t="shared" si="38"/>
        <v>0</v>
      </c>
      <c r="AU37" s="161">
        <f t="shared" si="38"/>
        <v>0</v>
      </c>
      <c r="AV37" s="161">
        <f t="shared" si="38"/>
        <v>0</v>
      </c>
      <c r="AW37" s="161">
        <f t="shared" si="38"/>
        <v>0</v>
      </c>
      <c r="AX37" s="161">
        <f t="shared" si="38"/>
        <v>0</v>
      </c>
      <c r="AY37" s="161">
        <f t="shared" si="38"/>
        <v>0</v>
      </c>
      <c r="AZ37" s="161">
        <f t="shared" si="38"/>
        <v>0</v>
      </c>
      <c r="BA37" s="161">
        <f t="shared" si="38"/>
        <v>0</v>
      </c>
      <c r="BB37" s="161">
        <f t="shared" si="38"/>
        <v>0</v>
      </c>
      <c r="BC37" s="161">
        <f t="shared" si="38"/>
        <v>0</v>
      </c>
      <c r="BD37" s="161">
        <f t="shared" si="38"/>
        <v>0</v>
      </c>
      <c r="BE37" s="161">
        <f t="shared" si="38"/>
        <v>0</v>
      </c>
      <c r="BF37" s="161">
        <f t="shared" si="38"/>
        <v>0</v>
      </c>
      <c r="BG37" s="161">
        <f t="shared" si="38"/>
        <v>0</v>
      </c>
      <c r="BH37" s="161">
        <f t="shared" si="38"/>
        <v>0</v>
      </c>
      <c r="BI37" s="161">
        <f t="shared" si="38"/>
        <v>0</v>
      </c>
      <c r="BJ37" s="161">
        <f t="shared" si="38"/>
        <v>0</v>
      </c>
      <c r="BK37" s="161">
        <f t="shared" si="38"/>
        <v>0</v>
      </c>
      <c r="BL37" s="161">
        <f t="shared" si="38"/>
        <v>0</v>
      </c>
      <c r="BM37" s="161">
        <f t="shared" si="38"/>
        <v>0</v>
      </c>
      <c r="BN37" s="161">
        <f t="shared" si="38"/>
        <v>0</v>
      </c>
      <c r="BO37" s="161">
        <f t="shared" si="38"/>
        <v>0</v>
      </c>
      <c r="BP37" s="161">
        <f t="shared" si="38"/>
        <v>0</v>
      </c>
      <c r="BQ37" s="161">
        <f t="shared" ref="BQ37:CU37" si="39">BQ35+BQ36</f>
        <v>0</v>
      </c>
      <c r="BR37" s="161">
        <f t="shared" si="39"/>
        <v>0</v>
      </c>
      <c r="BS37" s="161">
        <f t="shared" si="39"/>
        <v>0</v>
      </c>
      <c r="BT37" s="161">
        <f t="shared" si="39"/>
        <v>0</v>
      </c>
      <c r="BU37" s="161">
        <f t="shared" si="39"/>
        <v>0</v>
      </c>
      <c r="BV37" s="161">
        <f t="shared" si="39"/>
        <v>0</v>
      </c>
      <c r="BW37" s="161">
        <f t="shared" si="39"/>
        <v>0</v>
      </c>
      <c r="BX37" s="161">
        <f t="shared" si="39"/>
        <v>0</v>
      </c>
      <c r="BY37" s="161">
        <f t="shared" si="39"/>
        <v>0</v>
      </c>
      <c r="BZ37" s="161">
        <f t="shared" si="39"/>
        <v>0</v>
      </c>
      <c r="CA37" s="161">
        <f t="shared" si="39"/>
        <v>0</v>
      </c>
      <c r="CB37" s="161">
        <f t="shared" si="39"/>
        <v>0</v>
      </c>
      <c r="CC37" s="161">
        <f t="shared" si="39"/>
        <v>0</v>
      </c>
      <c r="CD37" s="161">
        <f t="shared" si="39"/>
        <v>0</v>
      </c>
      <c r="CE37" s="161">
        <f t="shared" si="39"/>
        <v>0</v>
      </c>
      <c r="CF37" s="161">
        <f t="shared" si="39"/>
        <v>0</v>
      </c>
      <c r="CG37" s="161">
        <f t="shared" si="39"/>
        <v>0</v>
      </c>
      <c r="CH37" s="161">
        <f t="shared" si="39"/>
        <v>0</v>
      </c>
      <c r="CI37" s="161">
        <f t="shared" si="39"/>
        <v>0</v>
      </c>
      <c r="CJ37" s="161">
        <f t="shared" si="39"/>
        <v>0</v>
      </c>
      <c r="CK37" s="161">
        <f t="shared" si="39"/>
        <v>0</v>
      </c>
      <c r="CL37" s="161">
        <f t="shared" si="39"/>
        <v>0</v>
      </c>
      <c r="CM37" s="161">
        <f t="shared" si="39"/>
        <v>0</v>
      </c>
      <c r="CN37" s="161">
        <f t="shared" si="39"/>
        <v>0</v>
      </c>
      <c r="CO37" s="161">
        <f t="shared" si="39"/>
        <v>0</v>
      </c>
      <c r="CP37" s="161">
        <f t="shared" si="39"/>
        <v>0</v>
      </c>
      <c r="CQ37" s="161">
        <f t="shared" si="39"/>
        <v>0</v>
      </c>
      <c r="CR37" s="161">
        <f t="shared" si="39"/>
        <v>0</v>
      </c>
      <c r="CS37" s="161">
        <f t="shared" si="39"/>
        <v>0</v>
      </c>
      <c r="CT37" s="161">
        <f t="shared" si="39"/>
        <v>0</v>
      </c>
      <c r="CU37" s="161">
        <f t="shared" si="39"/>
        <v>0</v>
      </c>
    </row>
    <row r="38" spans="1:99" x14ac:dyDescent="0.35">
      <c r="A38" s="40"/>
      <c r="B38" s="160" t="s">
        <v>35</v>
      </c>
      <c r="C38" s="161">
        <f>IF(C37=0,'In depth results'!$M$6,'In depth results'!$M$6)+('No extra repayments workings'!C28-'No extra repayments workings'!C29)</f>
        <v>0</v>
      </c>
      <c r="D38" s="161">
        <f>IF(D37=0,'In depth results'!$M$6,'In depth results'!$M$6)+('No extra repayments workings'!D28-'No extra repayments workings'!D29)</f>
        <v>0</v>
      </c>
      <c r="E38" s="161">
        <f>IF(E37=0,'In depth results'!$M$6,'In depth results'!$M$6)+('No extra repayments workings'!E28-'No extra repayments workings'!E29)</f>
        <v>0</v>
      </c>
      <c r="F38" s="161">
        <f>IF(F37=0,'In depth results'!$M$6,'In depth results'!$M$6)+('No extra repayments workings'!F28-'No extra repayments workings'!F29)</f>
        <v>0</v>
      </c>
      <c r="G38" s="161">
        <f>IF(G37=0,'In depth results'!$M$6,'In depth results'!$M$6)+('No extra repayments workings'!G28-'No extra repayments workings'!G29)</f>
        <v>0</v>
      </c>
      <c r="H38" s="161">
        <f>IF(H37=0,'In depth results'!$M$6,'In depth results'!$M$6)+('No extra repayments workings'!H28-'No extra repayments workings'!H29)</f>
        <v>0</v>
      </c>
      <c r="I38" s="161">
        <f>IF(I37=0,'In depth results'!$M$6,'In depth results'!$M$6)+('No extra repayments workings'!I28-'No extra repayments workings'!I29)</f>
        <v>0</v>
      </c>
      <c r="J38" s="161">
        <f>IF(J37=0,'In depth results'!$M$6,'In depth results'!$M$6)+('No extra repayments workings'!J28-'No extra repayments workings'!J29)</f>
        <v>0</v>
      </c>
      <c r="K38" s="161">
        <f>IF(K37=0,'In depth results'!$M$6,'In depth results'!$M$6)+('No extra repayments workings'!K28-'No extra repayments workings'!K29)</f>
        <v>0</v>
      </c>
      <c r="L38" s="161">
        <f>IF(L37=0,'In depth results'!$M$6,'In depth results'!$M$6)+('No extra repayments workings'!L28-'No extra repayments workings'!L29)</f>
        <v>0</v>
      </c>
      <c r="M38" s="161">
        <f>IF(M37=0,'In depth results'!$M$6,'In depth results'!$M$6)+('No extra repayments workings'!M28-'No extra repayments workings'!M29)</f>
        <v>0</v>
      </c>
      <c r="N38" s="161">
        <f>IF(N37=0,'In depth results'!$M$6,'In depth results'!$M$6)+('No extra repayments workings'!N28-'No extra repayments workings'!N29)</f>
        <v>0</v>
      </c>
      <c r="O38" s="161">
        <f>IF(O37=0,'In depth results'!$M$6,'In depth results'!$M$6)+('No extra repayments workings'!O28-'No extra repayments workings'!O29)</f>
        <v>0</v>
      </c>
      <c r="P38" s="161">
        <f>IF(P37=0,'In depth results'!$M$6,'In depth results'!$M$6)+('No extra repayments workings'!P28-'No extra repayments workings'!P29)</f>
        <v>0</v>
      </c>
      <c r="Q38" s="161">
        <f>IF(Q37=0,'In depth results'!$M$6,'In depth results'!$M$6)+('No extra repayments workings'!Q28-'No extra repayments workings'!Q29)</f>
        <v>0</v>
      </c>
      <c r="R38" s="161">
        <f>IF(R37=0,'In depth results'!$M$6,'In depth results'!$M$6)+('No extra repayments workings'!R28-'No extra repayments workings'!R29)</f>
        <v>0</v>
      </c>
      <c r="S38" s="161">
        <f>IF(S37=0,'In depth results'!$M$6,'In depth results'!$M$6)+('No extra repayments workings'!S28-'No extra repayments workings'!S29)</f>
        <v>0</v>
      </c>
      <c r="T38" s="161">
        <f>IF(T37=0,'In depth results'!$M$6,'In depth results'!$M$6)+('No extra repayments workings'!T28-'No extra repayments workings'!T29)</f>
        <v>0</v>
      </c>
      <c r="U38" s="161">
        <f>IF(U37=0,'In depth results'!$M$6,'In depth results'!$M$6)+('No extra repayments workings'!U28-'No extra repayments workings'!U29)</f>
        <v>0</v>
      </c>
      <c r="V38" s="161">
        <f>IF(V37=0,'In depth results'!$M$6,'In depth results'!$M$6)+('No extra repayments workings'!V28-'No extra repayments workings'!V29)</f>
        <v>0</v>
      </c>
      <c r="W38" s="161">
        <f>IF(W37=0,'In depth results'!$M$6,'In depth results'!$M$6)+('No extra repayments workings'!W28-'No extra repayments workings'!W29)</f>
        <v>0</v>
      </c>
      <c r="X38" s="161">
        <f>IF(X37=0,'In depth results'!$M$6,'In depth results'!$M$6)+('No extra repayments workings'!X28-'No extra repayments workings'!X29)</f>
        <v>0</v>
      </c>
      <c r="Y38" s="161">
        <f>IF(Y37=0,'In depth results'!$M$6,'In depth results'!$M$6)+('No extra repayments workings'!Y28-'No extra repayments workings'!Y29)</f>
        <v>0</v>
      </c>
      <c r="Z38" s="161">
        <f>IF(Z37=0,'In depth results'!$M$6,'In depth results'!$M$6)+('No extra repayments workings'!Z28-'No extra repayments workings'!Z29)</f>
        <v>0</v>
      </c>
      <c r="AA38" s="161">
        <f>IF(AA37=0,'In depth results'!$M$6,'In depth results'!$M$6)+('No extra repayments workings'!AA28-'No extra repayments workings'!AA29)</f>
        <v>0</v>
      </c>
      <c r="AB38" s="161">
        <f>IF(AB37=0,'In depth results'!$M$6,'In depth results'!$M$6)+('No extra repayments workings'!AB28-'No extra repayments workings'!AB29)</f>
        <v>0</v>
      </c>
      <c r="AC38" s="161">
        <f>IF(AC37=0,'In depth results'!$M$6,'In depth results'!$M$6)+('No extra repayments workings'!AC28-'No extra repayments workings'!AC29)</f>
        <v>0</v>
      </c>
      <c r="AD38" s="161">
        <f>IF(AD37=0,'In depth results'!$M$6,'In depth results'!$M$6)+('No extra repayments workings'!AD28-'No extra repayments workings'!AD29)</f>
        <v>0</v>
      </c>
      <c r="AE38" s="161">
        <f>IF(AE37=0,'In depth results'!$M$6,'In depth results'!$M$6)+('No extra repayments workings'!AE28-'No extra repayments workings'!AE29)</f>
        <v>0</v>
      </c>
      <c r="AF38" s="161">
        <f>IF(AF37=0,'In depth results'!$M$6,'In depth results'!$M$6)+('No extra repayments workings'!AF28-'No extra repayments workings'!AF29)</f>
        <v>0</v>
      </c>
      <c r="AG38" s="161">
        <f>IF(AG37=0,'In depth results'!$M$6,'In depth results'!$M$6)+('No extra repayments workings'!AG28-'No extra repayments workings'!AG29)</f>
        <v>0</v>
      </c>
      <c r="AH38" s="161">
        <f>IF(AH37=0,'In depth results'!$M$6,'In depth results'!$M$6)+('No extra repayments workings'!AH28-'No extra repayments workings'!AH29)</f>
        <v>0</v>
      </c>
      <c r="AI38" s="161">
        <f>IF(AI37=0,'In depth results'!$M$6,'In depth results'!$M$6)+('No extra repayments workings'!AI28-'No extra repayments workings'!AI29)</f>
        <v>0</v>
      </c>
      <c r="AJ38" s="161">
        <f>IF(AJ37=0,'In depth results'!$M$6,'In depth results'!$M$6)+('No extra repayments workings'!AJ28-'No extra repayments workings'!AJ29)</f>
        <v>0</v>
      </c>
      <c r="AK38" s="161">
        <f>IF(AK37=0,'In depth results'!$M$6,'In depth results'!$M$6)+('No extra repayments workings'!AK28-'No extra repayments workings'!AK29)</f>
        <v>0</v>
      </c>
      <c r="AL38" s="161">
        <f>IF(AL37=0,'In depth results'!$M$6,'In depth results'!$M$6)+('No extra repayments workings'!AL28-'No extra repayments workings'!AL29)</f>
        <v>0</v>
      </c>
      <c r="AM38" s="161">
        <f>IF(AM37=0,'In depth results'!$M$6,'In depth results'!$M$6)+('No extra repayments workings'!AM28-'No extra repayments workings'!AM29)</f>
        <v>0</v>
      </c>
      <c r="AN38" s="161">
        <f>IF(AN37=0,'In depth results'!$M$6,'In depth results'!$M$6)+('No extra repayments workings'!AN28-'No extra repayments workings'!AN29)</f>
        <v>0</v>
      </c>
      <c r="AO38" s="161">
        <f>IF(AO37=0,'In depth results'!$M$6,'In depth results'!$M$6)+('No extra repayments workings'!AO28-'No extra repayments workings'!AO29)</f>
        <v>0</v>
      </c>
      <c r="AP38" s="161">
        <f>IF(AP37=0,'In depth results'!$M$6,'In depth results'!$M$6)+('No extra repayments workings'!AP28-'No extra repayments workings'!AP29)</f>
        <v>242.00005664589216</v>
      </c>
      <c r="AQ38" s="161">
        <f>IF(AQ37=0,'In depth results'!$M$6,'In depth results'!$M$6)+('No extra repayments workings'!AQ28-'No extra repayments workings'!AQ29)</f>
        <v>410</v>
      </c>
      <c r="AR38" s="161">
        <f>IF(AR37=0,'In depth results'!$M$6,'In depth results'!$M$6)+('No extra repayments workings'!AR28-'No extra repayments workings'!AR29)</f>
        <v>410</v>
      </c>
      <c r="AS38" s="161">
        <f>IF(AS37=0,'In depth results'!$M$6,'In depth results'!$M$6)+('No extra repayments workings'!AS28-'No extra repayments workings'!AS29)</f>
        <v>410</v>
      </c>
      <c r="AT38" s="161">
        <f>IF(AT37=0,'In depth results'!$M$6,'In depth results'!$M$6)+('No extra repayments workings'!AT28-'No extra repayments workings'!AT29)</f>
        <v>580</v>
      </c>
      <c r="AU38" s="161">
        <f>IF(AU37=0,'In depth results'!$M$6,'In depth results'!$M$6)+('No extra repayments workings'!AU28-'No extra repayments workings'!AU29)</f>
        <v>580</v>
      </c>
      <c r="AV38" s="161">
        <f>IF(AV37=0,'In depth results'!$M$6,'In depth results'!$M$6)+('No extra repayments workings'!AV28-'No extra repayments workings'!AV29)</f>
        <v>580</v>
      </c>
      <c r="AW38" s="161">
        <f>IF(AW37=0,'In depth results'!$M$6,'In depth results'!$M$6)+('No extra repayments workings'!AW28-'No extra repayments workings'!AW29)</f>
        <v>580</v>
      </c>
      <c r="AX38" s="161">
        <f>IF(AX37=0,'In depth results'!$M$6,'In depth results'!$M$6)+('No extra repayments workings'!AX28-'No extra repayments workings'!AX29)</f>
        <v>580</v>
      </c>
      <c r="AY38" s="161">
        <f>IF(AY37=0,'In depth results'!$M$6,'In depth results'!$M$6)+('No extra repayments workings'!AY28-'No extra repayments workings'!AY29)</f>
        <v>580</v>
      </c>
      <c r="AZ38" s="161">
        <f>IF(AZ37=0,'In depth results'!$M$6,'In depth results'!$M$6)+('No extra repayments workings'!AZ28-'No extra repayments workings'!AZ29)</f>
        <v>580</v>
      </c>
      <c r="BA38" s="161">
        <f>IF(BA37=0,'In depth results'!$M$6,'In depth results'!$M$6)+('No extra repayments workings'!BA28-'No extra repayments workings'!BA29)</f>
        <v>580</v>
      </c>
      <c r="BB38" s="161">
        <f>IF(BB37=0,'In depth results'!$M$6,'In depth results'!$M$6)+('No extra repayments workings'!BB28-'No extra repayments workings'!BB29)</f>
        <v>580</v>
      </c>
      <c r="BC38" s="161">
        <f>IF(BC37=0,'In depth results'!$M$6,'In depth results'!$M$6)+('No extra repayments workings'!BC28-'No extra repayments workings'!BC29)</f>
        <v>580</v>
      </c>
      <c r="BD38" s="161">
        <f>IF(BD37=0,'In depth results'!$M$6,'In depth results'!$M$6)+('No extra repayments workings'!BD28-'No extra repayments workings'!BD29)</f>
        <v>580</v>
      </c>
      <c r="BE38" s="161">
        <f>IF(BE37=0,'In depth results'!$M$6,'In depth results'!$M$6)+('No extra repayments workings'!BE28-'No extra repayments workings'!BE29)</f>
        <v>580</v>
      </c>
      <c r="BF38" s="161">
        <f>IF(BF37=0,'In depth results'!$M$6,'In depth results'!$M$6)+('No extra repayments workings'!BF28-'No extra repayments workings'!BF29)</f>
        <v>580</v>
      </c>
      <c r="BG38" s="161">
        <f>IF(BG37=0,'In depth results'!$M$6,'In depth results'!$M$6)+('No extra repayments workings'!BG28-'No extra repayments workings'!BG29)</f>
        <v>580</v>
      </c>
      <c r="BH38" s="161">
        <f>IF(BH37=0,'In depth results'!$M$6,'In depth results'!$M$6)+('No extra repayments workings'!BH28-'No extra repayments workings'!BH29)</f>
        <v>580</v>
      </c>
      <c r="BI38" s="161">
        <f>IF(BI37=0,'In depth results'!$M$6,'In depth results'!$M$6)+('No extra repayments workings'!BI28-'No extra repayments workings'!BI29)</f>
        <v>580</v>
      </c>
      <c r="BJ38" s="161">
        <f>IF(BJ37=0,'In depth results'!$M$6,'In depth results'!$M$6)+('No extra repayments workings'!BJ28-'No extra repayments workings'!BJ29)</f>
        <v>580</v>
      </c>
      <c r="BK38" s="161">
        <f>IF(BK37=0,'In depth results'!$M$6,'In depth results'!$M$6)+('No extra repayments workings'!BK28-'No extra repayments workings'!BK29)</f>
        <v>580</v>
      </c>
      <c r="BL38" s="161">
        <f>IF(BL37=0,'In depth results'!$M$6,'In depth results'!$M$6)+('No extra repayments workings'!BL28-'No extra repayments workings'!BL29)</f>
        <v>580</v>
      </c>
      <c r="BM38" s="161">
        <f>IF(BM37=0,'In depth results'!$M$6,'In depth results'!$M$6)+('No extra repayments workings'!BM28-'No extra repayments workings'!BM29)</f>
        <v>580</v>
      </c>
      <c r="BN38" s="161">
        <f>IF(BN37=0,'In depth results'!$M$6,'In depth results'!$M$6)+('No extra repayments workings'!BN28-'No extra repayments workings'!BN29)</f>
        <v>580</v>
      </c>
      <c r="BO38" s="161">
        <f>IF(BO37=0,'In depth results'!$M$6,'In depth results'!$M$6)+('No extra repayments workings'!BO28-'No extra repayments workings'!BO29)</f>
        <v>580</v>
      </c>
      <c r="BP38" s="161">
        <f>IF(BP37=0,'In depth results'!$M$6,'In depth results'!$M$6)+('No extra repayments workings'!BP28-'No extra repayments workings'!BP29)</f>
        <v>580</v>
      </c>
      <c r="BQ38" s="161">
        <f>IF(BQ37=0,'In depth results'!$M$6,'In depth results'!$M$6)+('No extra repayments workings'!BQ28-'No extra repayments workings'!BQ29)</f>
        <v>580</v>
      </c>
      <c r="BR38" s="161">
        <f>IF(BR37=0,'In depth results'!$M$6,'In depth results'!$M$6)+('No extra repayments workings'!BR28-'No extra repayments workings'!BR29)</f>
        <v>580</v>
      </c>
      <c r="BS38" s="161">
        <f>IF(BS37=0,'In depth results'!$M$6,'In depth results'!$M$6)+('No extra repayments workings'!BS28-'No extra repayments workings'!BS29)</f>
        <v>580</v>
      </c>
      <c r="BT38" s="161">
        <f>IF(BT37=0,'In depth results'!$M$6,'In depth results'!$M$6)+('No extra repayments workings'!BT28-'No extra repayments workings'!BT29)</f>
        <v>580</v>
      </c>
      <c r="BU38" s="161">
        <f>IF(BU37=0,'In depth results'!$M$6,'In depth results'!$M$6)+('No extra repayments workings'!BU28-'No extra repayments workings'!BU29)</f>
        <v>580</v>
      </c>
      <c r="BV38" s="161">
        <f>IF(BV37=0,'In depth results'!$M$6,'In depth results'!$M$6)+('No extra repayments workings'!BV28-'No extra repayments workings'!BV29)</f>
        <v>580</v>
      </c>
      <c r="BW38" s="161">
        <f>IF(BW37=0,'In depth results'!$M$6,'In depth results'!$M$6)+('No extra repayments workings'!BW28-'No extra repayments workings'!BW29)</f>
        <v>580</v>
      </c>
      <c r="BX38" s="161">
        <f>IF(BX37=0,'In depth results'!$M$6,'In depth results'!$M$6)+('No extra repayments workings'!BX28-'No extra repayments workings'!BX29)</f>
        <v>580</v>
      </c>
      <c r="BY38" s="161">
        <f>IF(BY37=0,'In depth results'!$M$6,'In depth results'!$M$6)+('No extra repayments workings'!BY28-'No extra repayments workings'!BY29)</f>
        <v>580</v>
      </c>
      <c r="BZ38" s="161">
        <f>IF(BZ37=0,'In depth results'!$M$6,'In depth results'!$M$6)+('No extra repayments workings'!BZ28-'No extra repayments workings'!BZ29)</f>
        <v>580</v>
      </c>
      <c r="CA38" s="161">
        <f>IF(CA37=0,'In depth results'!$M$6,'In depth results'!$M$6)+('No extra repayments workings'!CA28-'No extra repayments workings'!CA29)</f>
        <v>580</v>
      </c>
      <c r="CB38" s="161">
        <f>IF(CB37=0,'In depth results'!$M$6,'In depth results'!$M$6)+('No extra repayments workings'!CB28-'No extra repayments workings'!CB29)</f>
        <v>580</v>
      </c>
      <c r="CC38" s="161">
        <f>IF(CC37=0,'In depth results'!$M$6,'In depth results'!$M$6)+('No extra repayments workings'!CC28-'No extra repayments workings'!CC29)</f>
        <v>580</v>
      </c>
      <c r="CD38" s="161">
        <f>IF(CD37=0,'In depth results'!$M$6,'In depth results'!$M$6)+('No extra repayments workings'!CD28-'No extra repayments workings'!CD29)</f>
        <v>580</v>
      </c>
      <c r="CE38" s="161">
        <f>IF(CE37=0,'In depth results'!$M$6,'In depth results'!$M$6)+('No extra repayments workings'!CE28-'No extra repayments workings'!CE29)</f>
        <v>580</v>
      </c>
      <c r="CF38" s="161">
        <f>IF(CF37=0,'In depth results'!$M$6,'In depth results'!$M$6)+('No extra repayments workings'!CF28-'No extra repayments workings'!CF29)</f>
        <v>580</v>
      </c>
      <c r="CG38" s="161">
        <f>IF(CG37=0,'In depth results'!$M$6,'In depth results'!$M$6)+('No extra repayments workings'!CG28-'No extra repayments workings'!CG29)</f>
        <v>580</v>
      </c>
      <c r="CH38" s="161">
        <f>IF(CH37=0,'In depth results'!$M$6,'In depth results'!$M$6)+('No extra repayments workings'!CH28-'No extra repayments workings'!CH29)</f>
        <v>580</v>
      </c>
      <c r="CI38" s="161">
        <f>IF(CI37=0,'In depth results'!$M$6,'In depth results'!$M$6)+('No extra repayments workings'!CI28-'No extra repayments workings'!CI29)</f>
        <v>580</v>
      </c>
      <c r="CJ38" s="161">
        <f>IF(CJ37=0,'In depth results'!$M$6,'In depth results'!$M$6)+('No extra repayments workings'!CJ28-'No extra repayments workings'!CJ29)</f>
        <v>580</v>
      </c>
      <c r="CK38" s="161">
        <f>IF(CK37=0,'In depth results'!$M$6,'In depth results'!$M$6)+('No extra repayments workings'!CK28-'No extra repayments workings'!CK29)</f>
        <v>580</v>
      </c>
      <c r="CL38" s="161">
        <f>IF(CL37=0,'In depth results'!$M$6,'In depth results'!$M$6)+('No extra repayments workings'!CL28-'No extra repayments workings'!CL29)</f>
        <v>580</v>
      </c>
      <c r="CM38" s="161">
        <f>IF(CM37=0,'In depth results'!$M$6,'In depth results'!$M$6)+('No extra repayments workings'!CM28-'No extra repayments workings'!CM29)</f>
        <v>580</v>
      </c>
      <c r="CN38" s="161">
        <f>IF(CN37=0,'In depth results'!$M$6,'In depth results'!$M$6)+('No extra repayments workings'!CN28-'No extra repayments workings'!CN29)</f>
        <v>580</v>
      </c>
      <c r="CO38" s="161">
        <f>IF(CO37=0,'In depth results'!$M$6,'In depth results'!$M$6)+('No extra repayments workings'!CO28-'No extra repayments workings'!CO29)</f>
        <v>580</v>
      </c>
      <c r="CP38" s="161">
        <f>IF(CP37=0,'In depth results'!$M$6,'In depth results'!$M$6)+('No extra repayments workings'!CP28-'No extra repayments workings'!CP29)</f>
        <v>580</v>
      </c>
      <c r="CQ38" s="161">
        <f>IF(CQ37=0,'In depth results'!$M$6,'In depth results'!$M$6)+('No extra repayments workings'!CQ28-'No extra repayments workings'!CQ29)</f>
        <v>580</v>
      </c>
      <c r="CR38" s="161">
        <f>IF(CR37=0,'In depth results'!$M$6,'In depth results'!$M$6)+('No extra repayments workings'!CR28-'No extra repayments workings'!CR29)</f>
        <v>580</v>
      </c>
      <c r="CS38" s="161">
        <f>IF(CS37=0,'In depth results'!$M$6,'In depth results'!$M$6)+('No extra repayments workings'!CS28-'No extra repayments workings'!CS29)</f>
        <v>580</v>
      </c>
      <c r="CT38" s="161">
        <f>IF(CT37=0,'In depth results'!$M$6,'In depth results'!$M$6)+('No extra repayments workings'!CT28-'No extra repayments workings'!CT29)</f>
        <v>580</v>
      </c>
      <c r="CU38" s="161">
        <f>IF(CU37=0,'In depth results'!$M$6,'In depth results'!$M$6)+('No extra repayments workings'!CU28-'No extra repayments workings'!CU29)</f>
        <v>580</v>
      </c>
    </row>
    <row r="39" spans="1:99" x14ac:dyDescent="0.35">
      <c r="A39" s="40"/>
      <c r="B39" s="160" t="s">
        <v>36</v>
      </c>
      <c r="C39" s="161">
        <f>IF(C37&lt;C38,C37,C38)</f>
        <v>0</v>
      </c>
      <c r="D39" s="161">
        <f t="shared" ref="D39:BO39" si="40">IF(D37&lt;D38,D37,D38)</f>
        <v>0</v>
      </c>
      <c r="E39" s="161">
        <f t="shared" si="40"/>
        <v>0</v>
      </c>
      <c r="F39" s="161">
        <f t="shared" si="40"/>
        <v>0</v>
      </c>
      <c r="G39" s="161">
        <f t="shared" si="40"/>
        <v>0</v>
      </c>
      <c r="H39" s="161">
        <f t="shared" si="40"/>
        <v>0</v>
      </c>
      <c r="I39" s="161">
        <f t="shared" si="40"/>
        <v>0</v>
      </c>
      <c r="J39" s="161">
        <f t="shared" si="40"/>
        <v>0</v>
      </c>
      <c r="K39" s="161">
        <f t="shared" si="40"/>
        <v>0</v>
      </c>
      <c r="L39" s="161">
        <f t="shared" si="40"/>
        <v>0</v>
      </c>
      <c r="M39" s="161">
        <f t="shared" si="40"/>
        <v>0</v>
      </c>
      <c r="N39" s="161">
        <f t="shared" si="40"/>
        <v>0</v>
      </c>
      <c r="O39" s="161">
        <f t="shared" si="40"/>
        <v>0</v>
      </c>
      <c r="P39" s="161">
        <f t="shared" si="40"/>
        <v>0</v>
      </c>
      <c r="Q39" s="161">
        <f t="shared" si="40"/>
        <v>0</v>
      </c>
      <c r="R39" s="161">
        <f t="shared" si="40"/>
        <v>0</v>
      </c>
      <c r="S39" s="161">
        <f t="shared" si="40"/>
        <v>0</v>
      </c>
      <c r="T39" s="161">
        <f t="shared" si="40"/>
        <v>0</v>
      </c>
      <c r="U39" s="161">
        <f t="shared" si="40"/>
        <v>0</v>
      </c>
      <c r="V39" s="161">
        <f t="shared" si="40"/>
        <v>0</v>
      </c>
      <c r="W39" s="161">
        <f t="shared" si="40"/>
        <v>0</v>
      </c>
      <c r="X39" s="161">
        <f t="shared" si="40"/>
        <v>0</v>
      </c>
      <c r="Y39" s="161">
        <f t="shared" si="40"/>
        <v>0</v>
      </c>
      <c r="Z39" s="161">
        <f t="shared" si="40"/>
        <v>0</v>
      </c>
      <c r="AA39" s="161">
        <f t="shared" si="40"/>
        <v>0</v>
      </c>
      <c r="AB39" s="161">
        <f t="shared" si="40"/>
        <v>0</v>
      </c>
      <c r="AC39" s="161">
        <f t="shared" si="40"/>
        <v>0</v>
      </c>
      <c r="AD39" s="161">
        <f t="shared" si="40"/>
        <v>0</v>
      </c>
      <c r="AE39" s="161">
        <f t="shared" si="40"/>
        <v>0</v>
      </c>
      <c r="AF39" s="161">
        <f t="shared" si="40"/>
        <v>0</v>
      </c>
      <c r="AG39" s="161">
        <f t="shared" si="40"/>
        <v>0</v>
      </c>
      <c r="AH39" s="161">
        <f t="shared" si="40"/>
        <v>0</v>
      </c>
      <c r="AI39" s="161">
        <f t="shared" si="40"/>
        <v>0</v>
      </c>
      <c r="AJ39" s="161">
        <f t="shared" si="40"/>
        <v>0</v>
      </c>
      <c r="AK39" s="161">
        <f t="shared" si="40"/>
        <v>0</v>
      </c>
      <c r="AL39" s="161">
        <f t="shared" si="40"/>
        <v>0</v>
      </c>
      <c r="AM39" s="161">
        <f t="shared" si="40"/>
        <v>0</v>
      </c>
      <c r="AN39" s="161">
        <f t="shared" si="40"/>
        <v>0</v>
      </c>
      <c r="AO39" s="161">
        <f t="shared" si="40"/>
        <v>0</v>
      </c>
      <c r="AP39" s="161">
        <f t="shared" si="40"/>
        <v>0</v>
      </c>
      <c r="AQ39" s="161">
        <f t="shared" si="40"/>
        <v>0</v>
      </c>
      <c r="AR39" s="161">
        <f t="shared" si="40"/>
        <v>0</v>
      </c>
      <c r="AS39" s="161">
        <f t="shared" si="40"/>
        <v>0</v>
      </c>
      <c r="AT39" s="161">
        <f t="shared" si="40"/>
        <v>0</v>
      </c>
      <c r="AU39" s="161">
        <f t="shared" si="40"/>
        <v>0</v>
      </c>
      <c r="AV39" s="161">
        <f t="shared" si="40"/>
        <v>0</v>
      </c>
      <c r="AW39" s="161">
        <f t="shared" si="40"/>
        <v>0</v>
      </c>
      <c r="AX39" s="161">
        <f t="shared" si="40"/>
        <v>0</v>
      </c>
      <c r="AY39" s="161">
        <f t="shared" si="40"/>
        <v>0</v>
      </c>
      <c r="AZ39" s="161">
        <f t="shared" si="40"/>
        <v>0</v>
      </c>
      <c r="BA39" s="161">
        <f t="shared" si="40"/>
        <v>0</v>
      </c>
      <c r="BB39" s="161">
        <f t="shared" si="40"/>
        <v>0</v>
      </c>
      <c r="BC39" s="161">
        <f t="shared" si="40"/>
        <v>0</v>
      </c>
      <c r="BD39" s="161">
        <f t="shared" si="40"/>
        <v>0</v>
      </c>
      <c r="BE39" s="161">
        <f t="shared" si="40"/>
        <v>0</v>
      </c>
      <c r="BF39" s="161">
        <f t="shared" si="40"/>
        <v>0</v>
      </c>
      <c r="BG39" s="161">
        <f t="shared" si="40"/>
        <v>0</v>
      </c>
      <c r="BH39" s="161">
        <f t="shared" si="40"/>
        <v>0</v>
      </c>
      <c r="BI39" s="161">
        <f t="shared" si="40"/>
        <v>0</v>
      </c>
      <c r="BJ39" s="161">
        <f t="shared" si="40"/>
        <v>0</v>
      </c>
      <c r="BK39" s="161">
        <f t="shared" si="40"/>
        <v>0</v>
      </c>
      <c r="BL39" s="161">
        <f t="shared" si="40"/>
        <v>0</v>
      </c>
      <c r="BM39" s="161">
        <f t="shared" si="40"/>
        <v>0</v>
      </c>
      <c r="BN39" s="161">
        <f t="shared" si="40"/>
        <v>0</v>
      </c>
      <c r="BO39" s="161">
        <f t="shared" si="40"/>
        <v>0</v>
      </c>
      <c r="BP39" s="161">
        <f t="shared" ref="BP39:CU39" si="41">IF(BP37&lt;BP38,BP37,BP38)</f>
        <v>0</v>
      </c>
      <c r="BQ39" s="161">
        <f t="shared" si="41"/>
        <v>0</v>
      </c>
      <c r="BR39" s="161">
        <f t="shared" si="41"/>
        <v>0</v>
      </c>
      <c r="BS39" s="161">
        <f t="shared" si="41"/>
        <v>0</v>
      </c>
      <c r="BT39" s="161">
        <f t="shared" si="41"/>
        <v>0</v>
      </c>
      <c r="BU39" s="161">
        <f t="shared" si="41"/>
        <v>0</v>
      </c>
      <c r="BV39" s="161">
        <f t="shared" si="41"/>
        <v>0</v>
      </c>
      <c r="BW39" s="161">
        <f t="shared" si="41"/>
        <v>0</v>
      </c>
      <c r="BX39" s="161">
        <f t="shared" si="41"/>
        <v>0</v>
      </c>
      <c r="BY39" s="161">
        <f t="shared" si="41"/>
        <v>0</v>
      </c>
      <c r="BZ39" s="161">
        <f t="shared" si="41"/>
        <v>0</v>
      </c>
      <c r="CA39" s="161">
        <f t="shared" si="41"/>
        <v>0</v>
      </c>
      <c r="CB39" s="161">
        <f t="shared" si="41"/>
        <v>0</v>
      </c>
      <c r="CC39" s="161">
        <f t="shared" si="41"/>
        <v>0</v>
      </c>
      <c r="CD39" s="161">
        <f t="shared" si="41"/>
        <v>0</v>
      </c>
      <c r="CE39" s="161">
        <f t="shared" si="41"/>
        <v>0</v>
      </c>
      <c r="CF39" s="161">
        <f t="shared" si="41"/>
        <v>0</v>
      </c>
      <c r="CG39" s="161">
        <f t="shared" si="41"/>
        <v>0</v>
      </c>
      <c r="CH39" s="161">
        <f t="shared" si="41"/>
        <v>0</v>
      </c>
      <c r="CI39" s="161">
        <f t="shared" si="41"/>
        <v>0</v>
      </c>
      <c r="CJ39" s="161">
        <f t="shared" si="41"/>
        <v>0</v>
      </c>
      <c r="CK39" s="161">
        <f t="shared" si="41"/>
        <v>0</v>
      </c>
      <c r="CL39" s="161">
        <f t="shared" si="41"/>
        <v>0</v>
      </c>
      <c r="CM39" s="161">
        <f t="shared" si="41"/>
        <v>0</v>
      </c>
      <c r="CN39" s="161">
        <f t="shared" si="41"/>
        <v>0</v>
      </c>
      <c r="CO39" s="161">
        <f t="shared" si="41"/>
        <v>0</v>
      </c>
      <c r="CP39" s="161">
        <f t="shared" si="41"/>
        <v>0</v>
      </c>
      <c r="CQ39" s="161">
        <f t="shared" si="41"/>
        <v>0</v>
      </c>
      <c r="CR39" s="161">
        <f t="shared" si="41"/>
        <v>0</v>
      </c>
      <c r="CS39" s="161">
        <f t="shared" si="41"/>
        <v>0</v>
      </c>
      <c r="CT39" s="161">
        <f t="shared" si="41"/>
        <v>0</v>
      </c>
      <c r="CU39" s="161">
        <f t="shared" si="41"/>
        <v>0</v>
      </c>
    </row>
    <row r="40" spans="1:99" x14ac:dyDescent="0.35">
      <c r="A40" s="40"/>
      <c r="B40" s="160" t="s">
        <v>37</v>
      </c>
      <c r="C40" s="161">
        <f>C37-C39+C36</f>
        <v>0</v>
      </c>
      <c r="D40" s="161">
        <f t="shared" ref="D40:BO40" si="42">D37-D39</f>
        <v>0</v>
      </c>
      <c r="E40" s="161">
        <f t="shared" si="42"/>
        <v>0</v>
      </c>
      <c r="F40" s="161">
        <f t="shared" si="42"/>
        <v>0</v>
      </c>
      <c r="G40" s="161">
        <f t="shared" si="42"/>
        <v>0</v>
      </c>
      <c r="H40" s="161">
        <f t="shared" si="42"/>
        <v>0</v>
      </c>
      <c r="I40" s="161">
        <f t="shared" si="42"/>
        <v>0</v>
      </c>
      <c r="J40" s="161">
        <f t="shared" si="42"/>
        <v>0</v>
      </c>
      <c r="K40" s="161">
        <f t="shared" si="42"/>
        <v>0</v>
      </c>
      <c r="L40" s="161">
        <f t="shared" si="42"/>
        <v>0</v>
      </c>
      <c r="M40" s="161">
        <f t="shared" si="42"/>
        <v>0</v>
      </c>
      <c r="N40" s="161">
        <f t="shared" si="42"/>
        <v>0</v>
      </c>
      <c r="O40" s="161">
        <f t="shared" si="42"/>
        <v>0</v>
      </c>
      <c r="P40" s="161">
        <f t="shared" si="42"/>
        <v>0</v>
      </c>
      <c r="Q40" s="161">
        <f t="shared" si="42"/>
        <v>0</v>
      </c>
      <c r="R40" s="161">
        <f t="shared" si="42"/>
        <v>0</v>
      </c>
      <c r="S40" s="161">
        <f t="shared" si="42"/>
        <v>0</v>
      </c>
      <c r="T40" s="161">
        <f t="shared" si="42"/>
        <v>0</v>
      </c>
      <c r="U40" s="161">
        <f t="shared" si="42"/>
        <v>0</v>
      </c>
      <c r="V40" s="161">
        <f t="shared" si="42"/>
        <v>0</v>
      </c>
      <c r="W40" s="161">
        <f t="shared" si="42"/>
        <v>0</v>
      </c>
      <c r="X40" s="161">
        <f t="shared" si="42"/>
        <v>0</v>
      </c>
      <c r="Y40" s="161">
        <f t="shared" si="42"/>
        <v>0</v>
      </c>
      <c r="Z40" s="161">
        <f t="shared" si="42"/>
        <v>0</v>
      </c>
      <c r="AA40" s="161">
        <f t="shared" si="42"/>
        <v>0</v>
      </c>
      <c r="AB40" s="161">
        <f t="shared" si="42"/>
        <v>0</v>
      </c>
      <c r="AC40" s="161">
        <f t="shared" si="42"/>
        <v>0</v>
      </c>
      <c r="AD40" s="161">
        <f t="shared" si="42"/>
        <v>0</v>
      </c>
      <c r="AE40" s="161">
        <f t="shared" si="42"/>
        <v>0</v>
      </c>
      <c r="AF40" s="161">
        <f t="shared" si="42"/>
        <v>0</v>
      </c>
      <c r="AG40" s="161">
        <f t="shared" si="42"/>
        <v>0</v>
      </c>
      <c r="AH40" s="161">
        <f t="shared" si="42"/>
        <v>0</v>
      </c>
      <c r="AI40" s="161">
        <f t="shared" si="42"/>
        <v>0</v>
      </c>
      <c r="AJ40" s="161">
        <f t="shared" si="42"/>
        <v>0</v>
      </c>
      <c r="AK40" s="161">
        <f t="shared" si="42"/>
        <v>0</v>
      </c>
      <c r="AL40" s="161">
        <f t="shared" si="42"/>
        <v>0</v>
      </c>
      <c r="AM40" s="161">
        <f t="shared" si="42"/>
        <v>0</v>
      </c>
      <c r="AN40" s="161">
        <f t="shared" si="42"/>
        <v>0</v>
      </c>
      <c r="AO40" s="161">
        <f t="shared" si="42"/>
        <v>0</v>
      </c>
      <c r="AP40" s="161">
        <f t="shared" si="42"/>
        <v>0</v>
      </c>
      <c r="AQ40" s="161">
        <f t="shared" si="42"/>
        <v>0</v>
      </c>
      <c r="AR40" s="161">
        <f t="shared" si="42"/>
        <v>0</v>
      </c>
      <c r="AS40" s="161">
        <f t="shared" si="42"/>
        <v>0</v>
      </c>
      <c r="AT40" s="161">
        <f t="shared" si="42"/>
        <v>0</v>
      </c>
      <c r="AU40" s="161">
        <f t="shared" si="42"/>
        <v>0</v>
      </c>
      <c r="AV40" s="161">
        <f t="shared" si="42"/>
        <v>0</v>
      </c>
      <c r="AW40" s="161">
        <f t="shared" si="42"/>
        <v>0</v>
      </c>
      <c r="AX40" s="161">
        <f t="shared" si="42"/>
        <v>0</v>
      </c>
      <c r="AY40" s="161">
        <f t="shared" si="42"/>
        <v>0</v>
      </c>
      <c r="AZ40" s="161">
        <f t="shared" si="42"/>
        <v>0</v>
      </c>
      <c r="BA40" s="161">
        <f t="shared" si="42"/>
        <v>0</v>
      </c>
      <c r="BB40" s="161">
        <f t="shared" si="42"/>
        <v>0</v>
      </c>
      <c r="BC40" s="161">
        <f t="shared" si="42"/>
        <v>0</v>
      </c>
      <c r="BD40" s="161">
        <f t="shared" si="42"/>
        <v>0</v>
      </c>
      <c r="BE40" s="161">
        <f t="shared" si="42"/>
        <v>0</v>
      </c>
      <c r="BF40" s="161">
        <f t="shared" si="42"/>
        <v>0</v>
      </c>
      <c r="BG40" s="161">
        <f t="shared" si="42"/>
        <v>0</v>
      </c>
      <c r="BH40" s="161">
        <f t="shared" si="42"/>
        <v>0</v>
      </c>
      <c r="BI40" s="161">
        <f t="shared" si="42"/>
        <v>0</v>
      </c>
      <c r="BJ40" s="161">
        <f t="shared" si="42"/>
        <v>0</v>
      </c>
      <c r="BK40" s="161">
        <f t="shared" si="42"/>
        <v>0</v>
      </c>
      <c r="BL40" s="161">
        <f t="shared" si="42"/>
        <v>0</v>
      </c>
      <c r="BM40" s="161">
        <f t="shared" si="42"/>
        <v>0</v>
      </c>
      <c r="BN40" s="161">
        <f t="shared" si="42"/>
        <v>0</v>
      </c>
      <c r="BO40" s="161">
        <f t="shared" si="42"/>
        <v>0</v>
      </c>
      <c r="BP40" s="161">
        <f t="shared" ref="BP40:CU40" si="43">BP37-BP39</f>
        <v>0</v>
      </c>
      <c r="BQ40" s="161">
        <f t="shared" si="43"/>
        <v>0</v>
      </c>
      <c r="BR40" s="161">
        <f t="shared" si="43"/>
        <v>0</v>
      </c>
      <c r="BS40" s="161">
        <f t="shared" si="43"/>
        <v>0</v>
      </c>
      <c r="BT40" s="161">
        <f t="shared" si="43"/>
        <v>0</v>
      </c>
      <c r="BU40" s="161">
        <f t="shared" si="43"/>
        <v>0</v>
      </c>
      <c r="BV40" s="161">
        <f t="shared" si="43"/>
        <v>0</v>
      </c>
      <c r="BW40" s="161">
        <f t="shared" si="43"/>
        <v>0</v>
      </c>
      <c r="BX40" s="161">
        <f t="shared" si="43"/>
        <v>0</v>
      </c>
      <c r="BY40" s="161">
        <f t="shared" si="43"/>
        <v>0</v>
      </c>
      <c r="BZ40" s="161">
        <f t="shared" si="43"/>
        <v>0</v>
      </c>
      <c r="CA40" s="161">
        <f t="shared" si="43"/>
        <v>0</v>
      </c>
      <c r="CB40" s="161">
        <f t="shared" si="43"/>
        <v>0</v>
      </c>
      <c r="CC40" s="161">
        <f t="shared" si="43"/>
        <v>0</v>
      </c>
      <c r="CD40" s="161">
        <f t="shared" si="43"/>
        <v>0</v>
      </c>
      <c r="CE40" s="161">
        <f t="shared" si="43"/>
        <v>0</v>
      </c>
      <c r="CF40" s="161">
        <f t="shared" si="43"/>
        <v>0</v>
      </c>
      <c r="CG40" s="161">
        <f t="shared" si="43"/>
        <v>0</v>
      </c>
      <c r="CH40" s="161">
        <f t="shared" si="43"/>
        <v>0</v>
      </c>
      <c r="CI40" s="161">
        <f t="shared" si="43"/>
        <v>0</v>
      </c>
      <c r="CJ40" s="161">
        <f t="shared" si="43"/>
        <v>0</v>
      </c>
      <c r="CK40" s="161">
        <f t="shared" si="43"/>
        <v>0</v>
      </c>
      <c r="CL40" s="161">
        <f t="shared" si="43"/>
        <v>0</v>
      </c>
      <c r="CM40" s="161">
        <f t="shared" si="43"/>
        <v>0</v>
      </c>
      <c r="CN40" s="161">
        <f t="shared" si="43"/>
        <v>0</v>
      </c>
      <c r="CO40" s="161">
        <f t="shared" si="43"/>
        <v>0</v>
      </c>
      <c r="CP40" s="161">
        <f t="shared" si="43"/>
        <v>0</v>
      </c>
      <c r="CQ40" s="161">
        <f t="shared" si="43"/>
        <v>0</v>
      </c>
      <c r="CR40" s="161">
        <f t="shared" si="43"/>
        <v>0</v>
      </c>
      <c r="CS40" s="161">
        <f t="shared" si="43"/>
        <v>0</v>
      </c>
      <c r="CT40" s="161">
        <f t="shared" si="43"/>
        <v>0</v>
      </c>
      <c r="CU40" s="161">
        <f t="shared" si="43"/>
        <v>0</v>
      </c>
    </row>
    <row r="41" spans="1:99" x14ac:dyDescent="0.35">
      <c r="A41" s="40"/>
      <c r="B41" s="160"/>
      <c r="C41" s="159" t="str">
        <f>IF(C40=0,"PAID OFF","")</f>
        <v>PAID OFF</v>
      </c>
      <c r="D41" s="159" t="str">
        <f t="shared" ref="D41:BO41" si="44">IF(D40=0,"PAID OFF","")</f>
        <v>PAID OFF</v>
      </c>
      <c r="E41" s="159" t="str">
        <f t="shared" si="44"/>
        <v>PAID OFF</v>
      </c>
      <c r="F41" s="159" t="str">
        <f t="shared" si="44"/>
        <v>PAID OFF</v>
      </c>
      <c r="G41" s="159" t="str">
        <f t="shared" si="44"/>
        <v>PAID OFF</v>
      </c>
      <c r="H41" s="159" t="str">
        <f t="shared" si="44"/>
        <v>PAID OFF</v>
      </c>
      <c r="I41" s="159" t="str">
        <f t="shared" si="44"/>
        <v>PAID OFF</v>
      </c>
      <c r="J41" s="159" t="str">
        <f t="shared" si="44"/>
        <v>PAID OFF</v>
      </c>
      <c r="K41" s="159" t="str">
        <f t="shared" si="44"/>
        <v>PAID OFF</v>
      </c>
      <c r="L41" s="159" t="str">
        <f t="shared" si="44"/>
        <v>PAID OFF</v>
      </c>
      <c r="M41" s="159" t="str">
        <f t="shared" si="44"/>
        <v>PAID OFF</v>
      </c>
      <c r="N41" s="159" t="str">
        <f t="shared" si="44"/>
        <v>PAID OFF</v>
      </c>
      <c r="O41" s="159" t="str">
        <f t="shared" si="44"/>
        <v>PAID OFF</v>
      </c>
      <c r="P41" s="159" t="str">
        <f t="shared" si="44"/>
        <v>PAID OFF</v>
      </c>
      <c r="Q41" s="159" t="str">
        <f t="shared" si="44"/>
        <v>PAID OFF</v>
      </c>
      <c r="R41" s="159" t="str">
        <f t="shared" si="44"/>
        <v>PAID OFF</v>
      </c>
      <c r="S41" s="159" t="str">
        <f t="shared" si="44"/>
        <v>PAID OFF</v>
      </c>
      <c r="T41" s="159" t="str">
        <f t="shared" si="44"/>
        <v>PAID OFF</v>
      </c>
      <c r="U41" s="159" t="str">
        <f t="shared" si="44"/>
        <v>PAID OFF</v>
      </c>
      <c r="V41" s="159" t="str">
        <f t="shared" si="44"/>
        <v>PAID OFF</v>
      </c>
      <c r="W41" s="159" t="str">
        <f t="shared" si="44"/>
        <v>PAID OFF</v>
      </c>
      <c r="X41" s="159" t="str">
        <f t="shared" si="44"/>
        <v>PAID OFF</v>
      </c>
      <c r="Y41" s="159" t="str">
        <f t="shared" si="44"/>
        <v>PAID OFF</v>
      </c>
      <c r="Z41" s="159" t="str">
        <f t="shared" si="44"/>
        <v>PAID OFF</v>
      </c>
      <c r="AA41" s="159" t="str">
        <f t="shared" si="44"/>
        <v>PAID OFF</v>
      </c>
      <c r="AB41" s="159" t="str">
        <f t="shared" si="44"/>
        <v>PAID OFF</v>
      </c>
      <c r="AC41" s="159" t="str">
        <f t="shared" si="44"/>
        <v>PAID OFF</v>
      </c>
      <c r="AD41" s="159" t="str">
        <f t="shared" si="44"/>
        <v>PAID OFF</v>
      </c>
      <c r="AE41" s="159" t="str">
        <f t="shared" si="44"/>
        <v>PAID OFF</v>
      </c>
      <c r="AF41" s="159" t="str">
        <f t="shared" si="44"/>
        <v>PAID OFF</v>
      </c>
      <c r="AG41" s="159" t="str">
        <f t="shared" si="44"/>
        <v>PAID OFF</v>
      </c>
      <c r="AH41" s="159" t="str">
        <f t="shared" si="44"/>
        <v>PAID OFF</v>
      </c>
      <c r="AI41" s="159" t="str">
        <f t="shared" si="44"/>
        <v>PAID OFF</v>
      </c>
      <c r="AJ41" s="159" t="str">
        <f t="shared" si="44"/>
        <v>PAID OFF</v>
      </c>
      <c r="AK41" s="159" t="str">
        <f t="shared" si="44"/>
        <v>PAID OFF</v>
      </c>
      <c r="AL41" s="159" t="str">
        <f t="shared" si="44"/>
        <v>PAID OFF</v>
      </c>
      <c r="AM41" s="159" t="str">
        <f t="shared" si="44"/>
        <v>PAID OFF</v>
      </c>
      <c r="AN41" s="159" t="str">
        <f t="shared" si="44"/>
        <v>PAID OFF</v>
      </c>
      <c r="AO41" s="159" t="str">
        <f t="shared" si="44"/>
        <v>PAID OFF</v>
      </c>
      <c r="AP41" s="159" t="str">
        <f t="shared" si="44"/>
        <v>PAID OFF</v>
      </c>
      <c r="AQ41" s="159" t="str">
        <f t="shared" si="44"/>
        <v>PAID OFF</v>
      </c>
      <c r="AR41" s="159" t="str">
        <f t="shared" si="44"/>
        <v>PAID OFF</v>
      </c>
      <c r="AS41" s="159" t="str">
        <f t="shared" si="44"/>
        <v>PAID OFF</v>
      </c>
      <c r="AT41" s="159" t="str">
        <f t="shared" si="44"/>
        <v>PAID OFF</v>
      </c>
      <c r="AU41" s="159" t="str">
        <f t="shared" si="44"/>
        <v>PAID OFF</v>
      </c>
      <c r="AV41" s="159" t="str">
        <f t="shared" si="44"/>
        <v>PAID OFF</v>
      </c>
      <c r="AW41" s="159" t="str">
        <f t="shared" si="44"/>
        <v>PAID OFF</v>
      </c>
      <c r="AX41" s="159" t="str">
        <f t="shared" si="44"/>
        <v>PAID OFF</v>
      </c>
      <c r="AY41" s="159" t="str">
        <f t="shared" si="44"/>
        <v>PAID OFF</v>
      </c>
      <c r="AZ41" s="159" t="str">
        <f t="shared" si="44"/>
        <v>PAID OFF</v>
      </c>
      <c r="BA41" s="159" t="str">
        <f t="shared" si="44"/>
        <v>PAID OFF</v>
      </c>
      <c r="BB41" s="159" t="str">
        <f t="shared" si="44"/>
        <v>PAID OFF</v>
      </c>
      <c r="BC41" s="159" t="str">
        <f t="shared" si="44"/>
        <v>PAID OFF</v>
      </c>
      <c r="BD41" s="159" t="str">
        <f t="shared" si="44"/>
        <v>PAID OFF</v>
      </c>
      <c r="BE41" s="159" t="str">
        <f t="shared" si="44"/>
        <v>PAID OFF</v>
      </c>
      <c r="BF41" s="159" t="str">
        <f t="shared" si="44"/>
        <v>PAID OFF</v>
      </c>
      <c r="BG41" s="159" t="str">
        <f t="shared" si="44"/>
        <v>PAID OFF</v>
      </c>
      <c r="BH41" s="159" t="str">
        <f t="shared" si="44"/>
        <v>PAID OFF</v>
      </c>
      <c r="BI41" s="159" t="str">
        <f t="shared" si="44"/>
        <v>PAID OFF</v>
      </c>
      <c r="BJ41" s="159" t="str">
        <f t="shared" si="44"/>
        <v>PAID OFF</v>
      </c>
      <c r="BK41" s="159" t="str">
        <f t="shared" si="44"/>
        <v>PAID OFF</v>
      </c>
      <c r="BL41" s="159" t="str">
        <f t="shared" si="44"/>
        <v>PAID OFF</v>
      </c>
      <c r="BM41" s="159" t="str">
        <f t="shared" si="44"/>
        <v>PAID OFF</v>
      </c>
      <c r="BN41" s="159" t="str">
        <f t="shared" si="44"/>
        <v>PAID OFF</v>
      </c>
      <c r="BO41" s="159" t="str">
        <f t="shared" si="44"/>
        <v>PAID OFF</v>
      </c>
      <c r="BP41" s="159" t="str">
        <f t="shared" ref="BP41:CU41" si="45">IF(BP40=0,"PAID OFF","")</f>
        <v>PAID OFF</v>
      </c>
      <c r="BQ41" s="159" t="str">
        <f t="shared" si="45"/>
        <v>PAID OFF</v>
      </c>
      <c r="BR41" s="159" t="str">
        <f t="shared" si="45"/>
        <v>PAID OFF</v>
      </c>
      <c r="BS41" s="159" t="str">
        <f t="shared" si="45"/>
        <v>PAID OFF</v>
      </c>
      <c r="BT41" s="159" t="str">
        <f t="shared" si="45"/>
        <v>PAID OFF</v>
      </c>
      <c r="BU41" s="159" t="str">
        <f t="shared" si="45"/>
        <v>PAID OFF</v>
      </c>
      <c r="BV41" s="159" t="str">
        <f t="shared" si="45"/>
        <v>PAID OFF</v>
      </c>
      <c r="BW41" s="159" t="str">
        <f t="shared" si="45"/>
        <v>PAID OFF</v>
      </c>
      <c r="BX41" s="159" t="str">
        <f t="shared" si="45"/>
        <v>PAID OFF</v>
      </c>
      <c r="BY41" s="159" t="str">
        <f t="shared" si="45"/>
        <v>PAID OFF</v>
      </c>
      <c r="BZ41" s="159" t="str">
        <f t="shared" si="45"/>
        <v>PAID OFF</v>
      </c>
      <c r="CA41" s="159" t="str">
        <f t="shared" si="45"/>
        <v>PAID OFF</v>
      </c>
      <c r="CB41" s="159" t="str">
        <f t="shared" si="45"/>
        <v>PAID OFF</v>
      </c>
      <c r="CC41" s="159" t="str">
        <f t="shared" si="45"/>
        <v>PAID OFF</v>
      </c>
      <c r="CD41" s="159" t="str">
        <f t="shared" si="45"/>
        <v>PAID OFF</v>
      </c>
      <c r="CE41" s="159" t="str">
        <f t="shared" si="45"/>
        <v>PAID OFF</v>
      </c>
      <c r="CF41" s="159" t="str">
        <f t="shared" si="45"/>
        <v>PAID OFF</v>
      </c>
      <c r="CG41" s="159" t="str">
        <f t="shared" si="45"/>
        <v>PAID OFF</v>
      </c>
      <c r="CH41" s="159" t="str">
        <f t="shared" si="45"/>
        <v>PAID OFF</v>
      </c>
      <c r="CI41" s="159" t="str">
        <f t="shared" si="45"/>
        <v>PAID OFF</v>
      </c>
      <c r="CJ41" s="159" t="str">
        <f t="shared" si="45"/>
        <v>PAID OFF</v>
      </c>
      <c r="CK41" s="159" t="str">
        <f t="shared" si="45"/>
        <v>PAID OFF</v>
      </c>
      <c r="CL41" s="159" t="str">
        <f t="shared" si="45"/>
        <v>PAID OFF</v>
      </c>
      <c r="CM41" s="159" t="str">
        <f t="shared" si="45"/>
        <v>PAID OFF</v>
      </c>
      <c r="CN41" s="159" t="str">
        <f t="shared" si="45"/>
        <v>PAID OFF</v>
      </c>
      <c r="CO41" s="159" t="str">
        <f t="shared" si="45"/>
        <v>PAID OFF</v>
      </c>
      <c r="CP41" s="159" t="str">
        <f t="shared" si="45"/>
        <v>PAID OFF</v>
      </c>
      <c r="CQ41" s="159" t="str">
        <f t="shared" si="45"/>
        <v>PAID OFF</v>
      </c>
      <c r="CR41" s="159" t="str">
        <f t="shared" si="45"/>
        <v>PAID OFF</v>
      </c>
      <c r="CS41" s="159" t="str">
        <f t="shared" si="45"/>
        <v>PAID OFF</v>
      </c>
      <c r="CT41" s="159" t="str">
        <f t="shared" si="45"/>
        <v>PAID OFF</v>
      </c>
      <c r="CU41" s="159" t="str">
        <f t="shared" si="45"/>
        <v>PAID OFF</v>
      </c>
    </row>
    <row r="42" spans="1:99" x14ac:dyDescent="0.35">
      <c r="A42" s="40"/>
      <c r="B42" s="160" t="s">
        <v>38</v>
      </c>
      <c r="C42" s="160">
        <f>IF(C41="PAID OFF",1,1)</f>
        <v>1</v>
      </c>
      <c r="D42" s="160" t="str">
        <f>IF(D41="PAID OFF","",C42+1)</f>
        <v/>
      </c>
      <c r="E42" s="160" t="str">
        <f>IF(E41="PAID OFF","",D42+1)</f>
        <v/>
      </c>
      <c r="F42" s="160" t="str">
        <f t="shared" ref="F42:BQ42" si="46">IF(F41="PAID OFF","",E42+1)</f>
        <v/>
      </c>
      <c r="G42" s="160" t="str">
        <f t="shared" si="46"/>
        <v/>
      </c>
      <c r="H42" s="160" t="str">
        <f t="shared" si="46"/>
        <v/>
      </c>
      <c r="I42" s="160" t="str">
        <f t="shared" si="46"/>
        <v/>
      </c>
      <c r="J42" s="160" t="str">
        <f t="shared" si="46"/>
        <v/>
      </c>
      <c r="K42" s="160" t="str">
        <f t="shared" si="46"/>
        <v/>
      </c>
      <c r="L42" s="160" t="str">
        <f t="shared" si="46"/>
        <v/>
      </c>
      <c r="M42" s="160" t="str">
        <f t="shared" si="46"/>
        <v/>
      </c>
      <c r="N42" s="160" t="str">
        <f t="shared" si="46"/>
        <v/>
      </c>
      <c r="O42" s="160" t="str">
        <f t="shared" si="46"/>
        <v/>
      </c>
      <c r="P42" s="160" t="str">
        <f t="shared" si="46"/>
        <v/>
      </c>
      <c r="Q42" s="160" t="str">
        <f t="shared" si="46"/>
        <v/>
      </c>
      <c r="R42" s="160" t="str">
        <f t="shared" si="46"/>
        <v/>
      </c>
      <c r="S42" s="160" t="str">
        <f t="shared" si="46"/>
        <v/>
      </c>
      <c r="T42" s="160" t="str">
        <f t="shared" si="46"/>
        <v/>
      </c>
      <c r="U42" s="160" t="str">
        <f t="shared" si="46"/>
        <v/>
      </c>
      <c r="V42" s="160" t="str">
        <f t="shared" si="46"/>
        <v/>
      </c>
      <c r="W42" s="160" t="str">
        <f t="shared" si="46"/>
        <v/>
      </c>
      <c r="X42" s="160" t="str">
        <f t="shared" si="46"/>
        <v/>
      </c>
      <c r="Y42" s="160" t="str">
        <f t="shared" si="46"/>
        <v/>
      </c>
      <c r="Z42" s="160" t="str">
        <f t="shared" si="46"/>
        <v/>
      </c>
      <c r="AA42" s="160" t="str">
        <f t="shared" si="46"/>
        <v/>
      </c>
      <c r="AB42" s="160" t="str">
        <f t="shared" si="46"/>
        <v/>
      </c>
      <c r="AC42" s="160" t="str">
        <f t="shared" si="46"/>
        <v/>
      </c>
      <c r="AD42" s="160" t="str">
        <f t="shared" si="46"/>
        <v/>
      </c>
      <c r="AE42" s="160" t="str">
        <f t="shared" si="46"/>
        <v/>
      </c>
      <c r="AF42" s="160" t="str">
        <f t="shared" si="46"/>
        <v/>
      </c>
      <c r="AG42" s="160" t="str">
        <f t="shared" si="46"/>
        <v/>
      </c>
      <c r="AH42" s="160" t="str">
        <f t="shared" si="46"/>
        <v/>
      </c>
      <c r="AI42" s="160" t="str">
        <f t="shared" si="46"/>
        <v/>
      </c>
      <c r="AJ42" s="160" t="str">
        <f t="shared" si="46"/>
        <v/>
      </c>
      <c r="AK42" s="160" t="str">
        <f t="shared" si="46"/>
        <v/>
      </c>
      <c r="AL42" s="160" t="str">
        <f t="shared" si="46"/>
        <v/>
      </c>
      <c r="AM42" s="160" t="str">
        <f t="shared" si="46"/>
        <v/>
      </c>
      <c r="AN42" s="160" t="str">
        <f t="shared" si="46"/>
        <v/>
      </c>
      <c r="AO42" s="160" t="str">
        <f t="shared" si="46"/>
        <v/>
      </c>
      <c r="AP42" s="160" t="str">
        <f t="shared" si="46"/>
        <v/>
      </c>
      <c r="AQ42" s="160" t="str">
        <f t="shared" si="46"/>
        <v/>
      </c>
      <c r="AR42" s="160" t="str">
        <f t="shared" si="46"/>
        <v/>
      </c>
      <c r="AS42" s="160" t="str">
        <f t="shared" si="46"/>
        <v/>
      </c>
      <c r="AT42" s="160" t="str">
        <f t="shared" si="46"/>
        <v/>
      </c>
      <c r="AU42" s="160" t="str">
        <f t="shared" si="46"/>
        <v/>
      </c>
      <c r="AV42" s="160" t="str">
        <f t="shared" si="46"/>
        <v/>
      </c>
      <c r="AW42" s="160" t="str">
        <f t="shared" si="46"/>
        <v/>
      </c>
      <c r="AX42" s="160" t="str">
        <f t="shared" si="46"/>
        <v/>
      </c>
      <c r="AY42" s="160" t="str">
        <f t="shared" si="46"/>
        <v/>
      </c>
      <c r="AZ42" s="160" t="str">
        <f t="shared" si="46"/>
        <v/>
      </c>
      <c r="BA42" s="160" t="str">
        <f t="shared" si="46"/>
        <v/>
      </c>
      <c r="BB42" s="160" t="str">
        <f t="shared" si="46"/>
        <v/>
      </c>
      <c r="BC42" s="160" t="str">
        <f t="shared" si="46"/>
        <v/>
      </c>
      <c r="BD42" s="160" t="str">
        <f t="shared" si="46"/>
        <v/>
      </c>
      <c r="BE42" s="160" t="str">
        <f t="shared" si="46"/>
        <v/>
      </c>
      <c r="BF42" s="160" t="str">
        <f t="shared" si="46"/>
        <v/>
      </c>
      <c r="BG42" s="160" t="str">
        <f t="shared" si="46"/>
        <v/>
      </c>
      <c r="BH42" s="160" t="str">
        <f t="shared" si="46"/>
        <v/>
      </c>
      <c r="BI42" s="160" t="str">
        <f t="shared" si="46"/>
        <v/>
      </c>
      <c r="BJ42" s="160" t="str">
        <f t="shared" si="46"/>
        <v/>
      </c>
      <c r="BK42" s="160" t="str">
        <f t="shared" si="46"/>
        <v/>
      </c>
      <c r="BL42" s="160" t="str">
        <f t="shared" si="46"/>
        <v/>
      </c>
      <c r="BM42" s="160" t="str">
        <f t="shared" si="46"/>
        <v/>
      </c>
      <c r="BN42" s="160" t="str">
        <f t="shared" si="46"/>
        <v/>
      </c>
      <c r="BO42" s="160" t="str">
        <f t="shared" si="46"/>
        <v/>
      </c>
      <c r="BP42" s="160" t="str">
        <f t="shared" si="46"/>
        <v/>
      </c>
      <c r="BQ42" s="160" t="str">
        <f t="shared" si="46"/>
        <v/>
      </c>
      <c r="BR42" s="160" t="str">
        <f t="shared" ref="BR42:CU42" si="47">IF(BR41="PAID OFF","",BQ42+1)</f>
        <v/>
      </c>
      <c r="BS42" s="160" t="str">
        <f t="shared" si="47"/>
        <v/>
      </c>
      <c r="BT42" s="160" t="str">
        <f t="shared" si="47"/>
        <v/>
      </c>
      <c r="BU42" s="160" t="str">
        <f t="shared" si="47"/>
        <v/>
      </c>
      <c r="BV42" s="160" t="str">
        <f t="shared" si="47"/>
        <v/>
      </c>
      <c r="BW42" s="160" t="str">
        <f t="shared" si="47"/>
        <v/>
      </c>
      <c r="BX42" s="160" t="str">
        <f t="shared" si="47"/>
        <v/>
      </c>
      <c r="BY42" s="160" t="str">
        <f t="shared" si="47"/>
        <v/>
      </c>
      <c r="BZ42" s="160" t="str">
        <f t="shared" si="47"/>
        <v/>
      </c>
      <c r="CA42" s="160" t="str">
        <f t="shared" si="47"/>
        <v/>
      </c>
      <c r="CB42" s="160" t="str">
        <f t="shared" si="47"/>
        <v/>
      </c>
      <c r="CC42" s="160" t="str">
        <f t="shared" si="47"/>
        <v/>
      </c>
      <c r="CD42" s="160" t="str">
        <f t="shared" si="47"/>
        <v/>
      </c>
      <c r="CE42" s="160" t="str">
        <f t="shared" si="47"/>
        <v/>
      </c>
      <c r="CF42" s="160" t="str">
        <f t="shared" si="47"/>
        <v/>
      </c>
      <c r="CG42" s="160" t="str">
        <f t="shared" si="47"/>
        <v/>
      </c>
      <c r="CH42" s="160" t="str">
        <f t="shared" si="47"/>
        <v/>
      </c>
      <c r="CI42" s="160" t="str">
        <f t="shared" si="47"/>
        <v/>
      </c>
      <c r="CJ42" s="160" t="str">
        <f t="shared" si="47"/>
        <v/>
      </c>
      <c r="CK42" s="160" t="str">
        <f t="shared" si="47"/>
        <v/>
      </c>
      <c r="CL42" s="160" t="str">
        <f t="shared" si="47"/>
        <v/>
      </c>
      <c r="CM42" s="160" t="str">
        <f t="shared" si="47"/>
        <v/>
      </c>
      <c r="CN42" s="160" t="str">
        <f t="shared" si="47"/>
        <v/>
      </c>
      <c r="CO42" s="160" t="str">
        <f t="shared" si="47"/>
        <v/>
      </c>
      <c r="CP42" s="160" t="str">
        <f t="shared" si="47"/>
        <v/>
      </c>
      <c r="CQ42" s="160" t="str">
        <f t="shared" si="47"/>
        <v/>
      </c>
      <c r="CR42" s="160" t="str">
        <f t="shared" si="47"/>
        <v/>
      </c>
      <c r="CS42" s="160" t="str">
        <f t="shared" si="47"/>
        <v/>
      </c>
      <c r="CT42" s="160" t="str">
        <f t="shared" si="47"/>
        <v/>
      </c>
      <c r="CU42" s="160" t="str">
        <f t="shared" si="47"/>
        <v/>
      </c>
    </row>
    <row r="43" spans="1:99" x14ac:dyDescent="0.35">
      <c r="A43" s="31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</row>
    <row r="44" spans="1:99" x14ac:dyDescent="0.35">
      <c r="A44" s="41" t="s">
        <v>42</v>
      </c>
      <c r="B44" s="162" t="str">
        <f>'In depth results'!J7</f>
        <v/>
      </c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  <c r="BC44" s="163"/>
      <c r="BD44" s="163"/>
      <c r="BE44" s="163"/>
      <c r="BF44" s="163"/>
      <c r="BG44" s="163"/>
      <c r="BH44" s="163"/>
      <c r="BI44" s="163"/>
      <c r="BJ44" s="163"/>
      <c r="BK44" s="163"/>
      <c r="BL44" s="163"/>
      <c r="BM44" s="163"/>
      <c r="BN44" s="163"/>
      <c r="BO44" s="163"/>
      <c r="BP44" s="163"/>
      <c r="BQ44" s="163"/>
      <c r="BR44" s="163"/>
      <c r="BS44" s="163"/>
      <c r="BT44" s="163"/>
      <c r="BU44" s="163"/>
      <c r="BV44" s="163"/>
      <c r="BW44" s="163"/>
      <c r="BX44" s="163"/>
      <c r="BY44" s="163"/>
      <c r="BZ44" s="163"/>
      <c r="CA44" s="163"/>
      <c r="CB44" s="163"/>
      <c r="CC44" s="163"/>
      <c r="CD44" s="163"/>
      <c r="CE44" s="163"/>
      <c r="CF44" s="163"/>
      <c r="CG44" s="163"/>
      <c r="CH44" s="163"/>
      <c r="CI44" s="163"/>
      <c r="CJ44" s="163"/>
      <c r="CK44" s="163"/>
      <c r="CL44" s="163"/>
      <c r="CM44" s="163"/>
      <c r="CN44" s="163"/>
      <c r="CO44" s="163"/>
      <c r="CP44" s="163"/>
      <c r="CQ44" s="163"/>
      <c r="CR44" s="163"/>
      <c r="CS44" s="163"/>
      <c r="CT44" s="163"/>
      <c r="CU44" s="163"/>
    </row>
    <row r="45" spans="1:99" x14ac:dyDescent="0.35">
      <c r="A45" s="42"/>
      <c r="B45" s="163" t="s">
        <v>32</v>
      </c>
      <c r="C45" s="163"/>
      <c r="D45" s="164">
        <f>C50</f>
        <v>0</v>
      </c>
      <c r="E45" s="164">
        <f>D50</f>
        <v>0</v>
      </c>
      <c r="F45" s="164">
        <f t="shared" ref="F45:BQ45" si="48">E50</f>
        <v>0</v>
      </c>
      <c r="G45" s="164">
        <f t="shared" si="48"/>
        <v>0</v>
      </c>
      <c r="H45" s="164">
        <f t="shared" si="48"/>
        <v>0</v>
      </c>
      <c r="I45" s="164">
        <f t="shared" si="48"/>
        <v>0</v>
      </c>
      <c r="J45" s="164">
        <f t="shared" si="48"/>
        <v>0</v>
      </c>
      <c r="K45" s="164">
        <f t="shared" si="48"/>
        <v>0</v>
      </c>
      <c r="L45" s="164">
        <f t="shared" si="48"/>
        <v>0</v>
      </c>
      <c r="M45" s="164">
        <f t="shared" si="48"/>
        <v>0</v>
      </c>
      <c r="N45" s="164">
        <f t="shared" si="48"/>
        <v>0</v>
      </c>
      <c r="O45" s="164">
        <f t="shared" si="48"/>
        <v>0</v>
      </c>
      <c r="P45" s="164">
        <f t="shared" si="48"/>
        <v>0</v>
      </c>
      <c r="Q45" s="164">
        <f t="shared" si="48"/>
        <v>0</v>
      </c>
      <c r="R45" s="164">
        <f t="shared" si="48"/>
        <v>0</v>
      </c>
      <c r="S45" s="164">
        <f t="shared" si="48"/>
        <v>0</v>
      </c>
      <c r="T45" s="164">
        <f t="shared" si="48"/>
        <v>0</v>
      </c>
      <c r="U45" s="164">
        <f t="shared" si="48"/>
        <v>0</v>
      </c>
      <c r="V45" s="164">
        <f t="shared" si="48"/>
        <v>0</v>
      </c>
      <c r="W45" s="164">
        <f t="shared" si="48"/>
        <v>0</v>
      </c>
      <c r="X45" s="164">
        <f t="shared" si="48"/>
        <v>0</v>
      </c>
      <c r="Y45" s="164">
        <f t="shared" si="48"/>
        <v>0</v>
      </c>
      <c r="Z45" s="164">
        <f t="shared" si="48"/>
        <v>0</v>
      </c>
      <c r="AA45" s="164">
        <f t="shared" si="48"/>
        <v>0</v>
      </c>
      <c r="AB45" s="164">
        <f t="shared" si="48"/>
        <v>0</v>
      </c>
      <c r="AC45" s="164">
        <f t="shared" si="48"/>
        <v>0</v>
      </c>
      <c r="AD45" s="164">
        <f t="shared" si="48"/>
        <v>0</v>
      </c>
      <c r="AE45" s="164">
        <f t="shared" si="48"/>
        <v>0</v>
      </c>
      <c r="AF45" s="164">
        <f t="shared" si="48"/>
        <v>0</v>
      </c>
      <c r="AG45" s="164">
        <f t="shared" si="48"/>
        <v>0</v>
      </c>
      <c r="AH45" s="164">
        <f t="shared" si="48"/>
        <v>0</v>
      </c>
      <c r="AI45" s="164">
        <f t="shared" si="48"/>
        <v>0</v>
      </c>
      <c r="AJ45" s="164">
        <f t="shared" si="48"/>
        <v>0</v>
      </c>
      <c r="AK45" s="164">
        <f t="shared" si="48"/>
        <v>0</v>
      </c>
      <c r="AL45" s="164">
        <f t="shared" si="48"/>
        <v>0</v>
      </c>
      <c r="AM45" s="164">
        <f t="shared" si="48"/>
        <v>0</v>
      </c>
      <c r="AN45" s="164">
        <f t="shared" si="48"/>
        <v>0</v>
      </c>
      <c r="AO45" s="164">
        <f t="shared" si="48"/>
        <v>0</v>
      </c>
      <c r="AP45" s="164">
        <f t="shared" si="48"/>
        <v>0</v>
      </c>
      <c r="AQ45" s="164">
        <f t="shared" si="48"/>
        <v>0</v>
      </c>
      <c r="AR45" s="164">
        <f t="shared" si="48"/>
        <v>0</v>
      </c>
      <c r="AS45" s="164">
        <f t="shared" si="48"/>
        <v>0</v>
      </c>
      <c r="AT45" s="164">
        <f t="shared" si="48"/>
        <v>0</v>
      </c>
      <c r="AU45" s="164">
        <f t="shared" si="48"/>
        <v>0</v>
      </c>
      <c r="AV45" s="164">
        <f t="shared" si="48"/>
        <v>0</v>
      </c>
      <c r="AW45" s="164">
        <f t="shared" si="48"/>
        <v>0</v>
      </c>
      <c r="AX45" s="164">
        <f t="shared" si="48"/>
        <v>0</v>
      </c>
      <c r="AY45" s="164">
        <f t="shared" si="48"/>
        <v>0</v>
      </c>
      <c r="AZ45" s="164">
        <f t="shared" si="48"/>
        <v>0</v>
      </c>
      <c r="BA45" s="164">
        <f t="shared" si="48"/>
        <v>0</v>
      </c>
      <c r="BB45" s="164">
        <f t="shared" si="48"/>
        <v>0</v>
      </c>
      <c r="BC45" s="164">
        <f t="shared" si="48"/>
        <v>0</v>
      </c>
      <c r="BD45" s="164">
        <f t="shared" si="48"/>
        <v>0</v>
      </c>
      <c r="BE45" s="164">
        <f t="shared" si="48"/>
        <v>0</v>
      </c>
      <c r="BF45" s="164">
        <f t="shared" si="48"/>
        <v>0</v>
      </c>
      <c r="BG45" s="164">
        <f t="shared" si="48"/>
        <v>0</v>
      </c>
      <c r="BH45" s="164">
        <f t="shared" si="48"/>
        <v>0</v>
      </c>
      <c r="BI45" s="164">
        <f t="shared" si="48"/>
        <v>0</v>
      </c>
      <c r="BJ45" s="164">
        <f t="shared" si="48"/>
        <v>0</v>
      </c>
      <c r="BK45" s="164">
        <f t="shared" si="48"/>
        <v>0</v>
      </c>
      <c r="BL45" s="164">
        <f t="shared" si="48"/>
        <v>0</v>
      </c>
      <c r="BM45" s="164">
        <f t="shared" si="48"/>
        <v>0</v>
      </c>
      <c r="BN45" s="164">
        <f t="shared" si="48"/>
        <v>0</v>
      </c>
      <c r="BO45" s="164">
        <f t="shared" si="48"/>
        <v>0</v>
      </c>
      <c r="BP45" s="164">
        <f t="shared" si="48"/>
        <v>0</v>
      </c>
      <c r="BQ45" s="164">
        <f t="shared" si="48"/>
        <v>0</v>
      </c>
      <c r="BR45" s="164">
        <f t="shared" ref="BR45:CU45" si="49">BQ50</f>
        <v>0</v>
      </c>
      <c r="BS45" s="164">
        <f t="shared" si="49"/>
        <v>0</v>
      </c>
      <c r="BT45" s="164">
        <f t="shared" si="49"/>
        <v>0</v>
      </c>
      <c r="BU45" s="164">
        <f t="shared" si="49"/>
        <v>0</v>
      </c>
      <c r="BV45" s="164">
        <f t="shared" si="49"/>
        <v>0</v>
      </c>
      <c r="BW45" s="164">
        <f t="shared" si="49"/>
        <v>0</v>
      </c>
      <c r="BX45" s="164">
        <f t="shared" si="49"/>
        <v>0</v>
      </c>
      <c r="BY45" s="164">
        <f t="shared" si="49"/>
        <v>0</v>
      </c>
      <c r="BZ45" s="164">
        <f t="shared" si="49"/>
        <v>0</v>
      </c>
      <c r="CA45" s="164">
        <f t="shared" si="49"/>
        <v>0</v>
      </c>
      <c r="CB45" s="164">
        <f t="shared" si="49"/>
        <v>0</v>
      </c>
      <c r="CC45" s="164">
        <f t="shared" si="49"/>
        <v>0</v>
      </c>
      <c r="CD45" s="164">
        <f t="shared" si="49"/>
        <v>0</v>
      </c>
      <c r="CE45" s="164">
        <f t="shared" si="49"/>
        <v>0</v>
      </c>
      <c r="CF45" s="164">
        <f t="shared" si="49"/>
        <v>0</v>
      </c>
      <c r="CG45" s="164">
        <f t="shared" si="49"/>
        <v>0</v>
      </c>
      <c r="CH45" s="164">
        <f t="shared" si="49"/>
        <v>0</v>
      </c>
      <c r="CI45" s="164">
        <f t="shared" si="49"/>
        <v>0</v>
      </c>
      <c r="CJ45" s="164">
        <f t="shared" si="49"/>
        <v>0</v>
      </c>
      <c r="CK45" s="164">
        <f t="shared" si="49"/>
        <v>0</v>
      </c>
      <c r="CL45" s="164">
        <f t="shared" si="49"/>
        <v>0</v>
      </c>
      <c r="CM45" s="164">
        <f t="shared" si="49"/>
        <v>0</v>
      </c>
      <c r="CN45" s="164">
        <f t="shared" si="49"/>
        <v>0</v>
      </c>
      <c r="CO45" s="164">
        <f t="shared" si="49"/>
        <v>0</v>
      </c>
      <c r="CP45" s="164">
        <f t="shared" si="49"/>
        <v>0</v>
      </c>
      <c r="CQ45" s="164">
        <f t="shared" si="49"/>
        <v>0</v>
      </c>
      <c r="CR45" s="164">
        <f t="shared" si="49"/>
        <v>0</v>
      </c>
      <c r="CS45" s="164">
        <f t="shared" si="49"/>
        <v>0</v>
      </c>
      <c r="CT45" s="164">
        <f t="shared" si="49"/>
        <v>0</v>
      </c>
      <c r="CU45" s="164">
        <f t="shared" si="49"/>
        <v>0</v>
      </c>
    </row>
    <row r="46" spans="1:99" x14ac:dyDescent="0.35">
      <c r="A46" s="42"/>
      <c r="B46" s="163" t="s">
        <v>33</v>
      </c>
      <c r="C46" s="164">
        <f>C47*('In depth results'!L7/12)</f>
        <v>0</v>
      </c>
      <c r="D46" s="164">
        <f>D45*('In depth results'!$C$7/12)</f>
        <v>0</v>
      </c>
      <c r="E46" s="164">
        <f>E45*('In depth results'!$C$7/12)</f>
        <v>0</v>
      </c>
      <c r="F46" s="164">
        <f>F45*('In depth results'!$C$7/12)</f>
        <v>0</v>
      </c>
      <c r="G46" s="164">
        <f>G45*('In depth results'!$C$7/12)</f>
        <v>0</v>
      </c>
      <c r="H46" s="164">
        <f>H45*('In depth results'!$C$7/12)</f>
        <v>0</v>
      </c>
      <c r="I46" s="164">
        <f>I45*('In depth results'!$C$7/12)</f>
        <v>0</v>
      </c>
      <c r="J46" s="164">
        <f>J45*('In depth results'!$C$7/12)</f>
        <v>0</v>
      </c>
      <c r="K46" s="164">
        <f>K45*('In depth results'!$C$7/12)</f>
        <v>0</v>
      </c>
      <c r="L46" s="164">
        <f>L45*('In depth results'!$C$7/12)</f>
        <v>0</v>
      </c>
      <c r="M46" s="164">
        <f>M45*('In depth results'!$C$7/12)</f>
        <v>0</v>
      </c>
      <c r="N46" s="164">
        <f>N45*('In depth results'!$C$7/12)</f>
        <v>0</v>
      </c>
      <c r="O46" s="164">
        <f>O45*('In depth results'!$C$7/12)</f>
        <v>0</v>
      </c>
      <c r="P46" s="164">
        <f>P45*('In depth results'!$C$7/12)</f>
        <v>0</v>
      </c>
      <c r="Q46" s="164">
        <f>Q45*('In depth results'!$C$7/12)</f>
        <v>0</v>
      </c>
      <c r="R46" s="164">
        <f>R45*('In depth results'!$C$7/12)</f>
        <v>0</v>
      </c>
      <c r="S46" s="164">
        <f>S45*('In depth results'!$C$7/12)</f>
        <v>0</v>
      </c>
      <c r="T46" s="164">
        <f>T45*('In depth results'!$C$7/12)</f>
        <v>0</v>
      </c>
      <c r="U46" s="164">
        <f>U45*('In depth results'!$C$7/12)</f>
        <v>0</v>
      </c>
      <c r="V46" s="164">
        <f>V45*('In depth results'!$C$7/12)</f>
        <v>0</v>
      </c>
      <c r="W46" s="164">
        <f>W45*('In depth results'!$C$7/12)</f>
        <v>0</v>
      </c>
      <c r="X46" s="164">
        <f>X45*('In depth results'!$C$7/12)</f>
        <v>0</v>
      </c>
      <c r="Y46" s="164">
        <f>Y45*('In depth results'!$C$7/12)</f>
        <v>0</v>
      </c>
      <c r="Z46" s="164">
        <f>Z45*('In depth results'!$C$7/12)</f>
        <v>0</v>
      </c>
      <c r="AA46" s="164">
        <f>AA45*('In depth results'!$C$7/12)</f>
        <v>0</v>
      </c>
      <c r="AB46" s="164">
        <f>AB45*('In depth results'!$C$7/12)</f>
        <v>0</v>
      </c>
      <c r="AC46" s="164">
        <f>AC45*('In depth results'!$C$7/12)</f>
        <v>0</v>
      </c>
      <c r="AD46" s="164">
        <f>AD45*('In depth results'!$C$7/12)</f>
        <v>0</v>
      </c>
      <c r="AE46" s="164">
        <f>AE45*('In depth results'!$C$7/12)</f>
        <v>0</v>
      </c>
      <c r="AF46" s="164">
        <f>AF45*('In depth results'!$C$7/12)</f>
        <v>0</v>
      </c>
      <c r="AG46" s="164">
        <f>AG45*('In depth results'!$C$7/12)</f>
        <v>0</v>
      </c>
      <c r="AH46" s="164">
        <f>AH45*('In depth results'!$C$7/12)</f>
        <v>0</v>
      </c>
      <c r="AI46" s="164">
        <f>AI45*('In depth results'!$C$7/12)</f>
        <v>0</v>
      </c>
      <c r="AJ46" s="164">
        <f>AJ45*('In depth results'!$C$7/12)</f>
        <v>0</v>
      </c>
      <c r="AK46" s="164">
        <f>AK45*('In depth results'!$C$7/12)</f>
        <v>0</v>
      </c>
      <c r="AL46" s="164">
        <f>AL45*('In depth results'!$C$7/12)</f>
        <v>0</v>
      </c>
      <c r="AM46" s="164">
        <f>AM45*('In depth results'!$C$7/12)</f>
        <v>0</v>
      </c>
      <c r="AN46" s="164">
        <f>AN45*('In depth results'!$C$7/12)</f>
        <v>0</v>
      </c>
      <c r="AO46" s="164">
        <f>AO45*('In depth results'!$C$7/12)</f>
        <v>0</v>
      </c>
      <c r="AP46" s="164">
        <f>AP45*('In depth results'!$C$7/12)</f>
        <v>0</v>
      </c>
      <c r="AQ46" s="164">
        <f>AQ45*('In depth results'!$C$7/12)</f>
        <v>0</v>
      </c>
      <c r="AR46" s="164">
        <f>AR45*('In depth results'!$C$7/12)</f>
        <v>0</v>
      </c>
      <c r="AS46" s="164">
        <f>AS45*('In depth results'!$C$7/12)</f>
        <v>0</v>
      </c>
      <c r="AT46" s="164">
        <f>AT45*('In depth results'!$C$7/12)</f>
        <v>0</v>
      </c>
      <c r="AU46" s="164">
        <f>AU45*('In depth results'!$C$7/12)</f>
        <v>0</v>
      </c>
      <c r="AV46" s="164">
        <f>AV45*('In depth results'!$C$7/12)</f>
        <v>0</v>
      </c>
      <c r="AW46" s="164">
        <f>AW45*('In depth results'!$C$7/12)</f>
        <v>0</v>
      </c>
      <c r="AX46" s="164">
        <f>AX45*('In depth results'!$C$7/12)</f>
        <v>0</v>
      </c>
      <c r="AY46" s="164">
        <f>AY45*('In depth results'!$C$7/12)</f>
        <v>0</v>
      </c>
      <c r="AZ46" s="164">
        <f>AZ45*('In depth results'!$C$7/12)</f>
        <v>0</v>
      </c>
      <c r="BA46" s="164">
        <f>BA45*('In depth results'!$C$7/12)</f>
        <v>0</v>
      </c>
      <c r="BB46" s="164">
        <f>BB45*('In depth results'!$C$7/12)</f>
        <v>0</v>
      </c>
      <c r="BC46" s="164">
        <f>BC45*('In depth results'!$C$7/12)</f>
        <v>0</v>
      </c>
      <c r="BD46" s="164">
        <f>BD45*('In depth results'!$C$7/12)</f>
        <v>0</v>
      </c>
      <c r="BE46" s="164">
        <f>BE45*('In depth results'!$C$7/12)</f>
        <v>0</v>
      </c>
      <c r="BF46" s="164">
        <f>BF45*('In depth results'!$C$7/12)</f>
        <v>0</v>
      </c>
      <c r="BG46" s="164">
        <f>BG45*('In depth results'!$C$7/12)</f>
        <v>0</v>
      </c>
      <c r="BH46" s="164">
        <f>BH45*('In depth results'!$C$7/12)</f>
        <v>0</v>
      </c>
      <c r="BI46" s="164">
        <f>BI45*('In depth results'!$C$7/12)</f>
        <v>0</v>
      </c>
      <c r="BJ46" s="164">
        <f>BJ45*('In depth results'!$C$7/12)</f>
        <v>0</v>
      </c>
      <c r="BK46" s="164">
        <f>BK45*('In depth results'!$C$7/12)</f>
        <v>0</v>
      </c>
      <c r="BL46" s="164">
        <f>BL45*('In depth results'!$C$7/12)</f>
        <v>0</v>
      </c>
      <c r="BM46" s="164">
        <f>BM45*('In depth results'!$C$7/12)</f>
        <v>0</v>
      </c>
      <c r="BN46" s="164">
        <f>BN45*('In depth results'!$C$7/12)</f>
        <v>0</v>
      </c>
      <c r="BO46" s="164">
        <f>BO45*('In depth results'!$C$7/12)</f>
        <v>0</v>
      </c>
      <c r="BP46" s="164">
        <f>BP45*('In depth results'!$C$7/12)</f>
        <v>0</v>
      </c>
      <c r="BQ46" s="164">
        <f>BQ45*('In depth results'!$C$7/12)</f>
        <v>0</v>
      </c>
      <c r="BR46" s="164">
        <f>BR45*('In depth results'!$C$7/12)</f>
        <v>0</v>
      </c>
      <c r="BS46" s="164">
        <f>BS45*('In depth results'!$C$7/12)</f>
        <v>0</v>
      </c>
      <c r="BT46" s="164">
        <f>BT45*('In depth results'!$C$7/12)</f>
        <v>0</v>
      </c>
      <c r="BU46" s="164">
        <f>BU45*('In depth results'!$C$7/12)</f>
        <v>0</v>
      </c>
      <c r="BV46" s="164">
        <f>BV45*('In depth results'!$C$7/12)</f>
        <v>0</v>
      </c>
      <c r="BW46" s="164">
        <f>BW45*('In depth results'!$C$7/12)</f>
        <v>0</v>
      </c>
      <c r="BX46" s="164">
        <f>BX45*('In depth results'!$C$7/12)</f>
        <v>0</v>
      </c>
      <c r="BY46" s="164">
        <f>BY45*('In depth results'!$C$7/12)</f>
        <v>0</v>
      </c>
      <c r="BZ46" s="164">
        <f>BZ45*('In depth results'!$C$7/12)</f>
        <v>0</v>
      </c>
      <c r="CA46" s="164">
        <f>CA45*('In depth results'!$C$7/12)</f>
        <v>0</v>
      </c>
      <c r="CB46" s="164">
        <f>CB45*('In depth results'!$C$7/12)</f>
        <v>0</v>
      </c>
      <c r="CC46" s="164">
        <f>CC45*('In depth results'!$C$7/12)</f>
        <v>0</v>
      </c>
      <c r="CD46" s="164">
        <f>CD45*('In depth results'!$C$7/12)</f>
        <v>0</v>
      </c>
      <c r="CE46" s="164">
        <f>CE45*('In depth results'!$C$7/12)</f>
        <v>0</v>
      </c>
      <c r="CF46" s="164">
        <f>CF45*('In depth results'!$C$7/12)</f>
        <v>0</v>
      </c>
      <c r="CG46" s="164">
        <f>CG45*('In depth results'!$C$7/12)</f>
        <v>0</v>
      </c>
      <c r="CH46" s="164">
        <f>CH45*('In depth results'!$C$7/12)</f>
        <v>0</v>
      </c>
      <c r="CI46" s="164">
        <f>CI45*('In depth results'!$C$7/12)</f>
        <v>0</v>
      </c>
      <c r="CJ46" s="164">
        <f>CJ45*('In depth results'!$C$7/12)</f>
        <v>0</v>
      </c>
      <c r="CK46" s="164">
        <f>CK45*('In depth results'!$C$7/12)</f>
        <v>0</v>
      </c>
      <c r="CL46" s="164">
        <f>CL45*('In depth results'!$C$7/12)</f>
        <v>0</v>
      </c>
      <c r="CM46" s="164">
        <f>CM45*('In depth results'!$C$7/12)</f>
        <v>0</v>
      </c>
      <c r="CN46" s="164">
        <f>CN45*('In depth results'!$C$7/12)</f>
        <v>0</v>
      </c>
      <c r="CO46" s="164">
        <f>CO45*('In depth results'!$C$7/12)</f>
        <v>0</v>
      </c>
      <c r="CP46" s="164">
        <f>CP45*('In depth results'!$C$7/12)</f>
        <v>0</v>
      </c>
      <c r="CQ46" s="164">
        <f>CQ45*('In depth results'!$C$7/12)</f>
        <v>0</v>
      </c>
      <c r="CR46" s="164">
        <f>CR45*('In depth results'!$C$7/12)</f>
        <v>0</v>
      </c>
      <c r="CS46" s="164">
        <f>CS45*('In depth results'!$C$7/12)</f>
        <v>0</v>
      </c>
      <c r="CT46" s="164">
        <f>CT45*('In depth results'!$C$7/12)</f>
        <v>0</v>
      </c>
      <c r="CU46" s="164">
        <f>CU45*('In depth results'!$C$7/12)</f>
        <v>0</v>
      </c>
    </row>
    <row r="47" spans="1:99" x14ac:dyDescent="0.35">
      <c r="A47" s="42"/>
      <c r="B47" s="163" t="s">
        <v>34</v>
      </c>
      <c r="C47" s="164">
        <f>'In depth results'!K7</f>
        <v>0</v>
      </c>
      <c r="D47" s="164">
        <f>D45+D46</f>
        <v>0</v>
      </c>
      <c r="E47" s="164">
        <f t="shared" ref="E47:BP47" si="50">E45+E46</f>
        <v>0</v>
      </c>
      <c r="F47" s="164">
        <f t="shared" si="50"/>
        <v>0</v>
      </c>
      <c r="G47" s="164">
        <f t="shared" si="50"/>
        <v>0</v>
      </c>
      <c r="H47" s="164">
        <f t="shared" si="50"/>
        <v>0</v>
      </c>
      <c r="I47" s="164">
        <f t="shared" si="50"/>
        <v>0</v>
      </c>
      <c r="J47" s="164">
        <f t="shared" si="50"/>
        <v>0</v>
      </c>
      <c r="K47" s="164">
        <f t="shared" si="50"/>
        <v>0</v>
      </c>
      <c r="L47" s="164">
        <f t="shared" si="50"/>
        <v>0</v>
      </c>
      <c r="M47" s="164">
        <f t="shared" si="50"/>
        <v>0</v>
      </c>
      <c r="N47" s="164">
        <f t="shared" si="50"/>
        <v>0</v>
      </c>
      <c r="O47" s="164">
        <f t="shared" si="50"/>
        <v>0</v>
      </c>
      <c r="P47" s="164">
        <f t="shared" si="50"/>
        <v>0</v>
      </c>
      <c r="Q47" s="164">
        <f t="shared" si="50"/>
        <v>0</v>
      </c>
      <c r="R47" s="164">
        <f t="shared" si="50"/>
        <v>0</v>
      </c>
      <c r="S47" s="164">
        <f t="shared" si="50"/>
        <v>0</v>
      </c>
      <c r="T47" s="164">
        <f t="shared" si="50"/>
        <v>0</v>
      </c>
      <c r="U47" s="164">
        <f t="shared" si="50"/>
        <v>0</v>
      </c>
      <c r="V47" s="164">
        <f t="shared" si="50"/>
        <v>0</v>
      </c>
      <c r="W47" s="164">
        <f t="shared" si="50"/>
        <v>0</v>
      </c>
      <c r="X47" s="164">
        <f t="shared" si="50"/>
        <v>0</v>
      </c>
      <c r="Y47" s="164">
        <f t="shared" si="50"/>
        <v>0</v>
      </c>
      <c r="Z47" s="164">
        <f t="shared" si="50"/>
        <v>0</v>
      </c>
      <c r="AA47" s="164">
        <f t="shared" si="50"/>
        <v>0</v>
      </c>
      <c r="AB47" s="164">
        <f t="shared" si="50"/>
        <v>0</v>
      </c>
      <c r="AC47" s="164">
        <f t="shared" si="50"/>
        <v>0</v>
      </c>
      <c r="AD47" s="164">
        <f t="shared" si="50"/>
        <v>0</v>
      </c>
      <c r="AE47" s="164">
        <f t="shared" si="50"/>
        <v>0</v>
      </c>
      <c r="AF47" s="164">
        <f t="shared" si="50"/>
        <v>0</v>
      </c>
      <c r="AG47" s="164">
        <f t="shared" si="50"/>
        <v>0</v>
      </c>
      <c r="AH47" s="164">
        <f t="shared" si="50"/>
        <v>0</v>
      </c>
      <c r="AI47" s="164">
        <f t="shared" si="50"/>
        <v>0</v>
      </c>
      <c r="AJ47" s="164">
        <f t="shared" si="50"/>
        <v>0</v>
      </c>
      <c r="AK47" s="164">
        <f t="shared" si="50"/>
        <v>0</v>
      </c>
      <c r="AL47" s="164">
        <f t="shared" si="50"/>
        <v>0</v>
      </c>
      <c r="AM47" s="164">
        <f t="shared" si="50"/>
        <v>0</v>
      </c>
      <c r="AN47" s="164">
        <f t="shared" si="50"/>
        <v>0</v>
      </c>
      <c r="AO47" s="164">
        <f t="shared" si="50"/>
        <v>0</v>
      </c>
      <c r="AP47" s="164">
        <f t="shared" si="50"/>
        <v>0</v>
      </c>
      <c r="AQ47" s="164">
        <f t="shared" si="50"/>
        <v>0</v>
      </c>
      <c r="AR47" s="164">
        <f t="shared" si="50"/>
        <v>0</v>
      </c>
      <c r="AS47" s="164">
        <f t="shared" si="50"/>
        <v>0</v>
      </c>
      <c r="AT47" s="164">
        <f t="shared" si="50"/>
        <v>0</v>
      </c>
      <c r="AU47" s="164">
        <f t="shared" si="50"/>
        <v>0</v>
      </c>
      <c r="AV47" s="164">
        <f t="shared" si="50"/>
        <v>0</v>
      </c>
      <c r="AW47" s="164">
        <f t="shared" si="50"/>
        <v>0</v>
      </c>
      <c r="AX47" s="164">
        <f t="shared" si="50"/>
        <v>0</v>
      </c>
      <c r="AY47" s="164">
        <f t="shared" si="50"/>
        <v>0</v>
      </c>
      <c r="AZ47" s="164">
        <f t="shared" si="50"/>
        <v>0</v>
      </c>
      <c r="BA47" s="164">
        <f t="shared" si="50"/>
        <v>0</v>
      </c>
      <c r="BB47" s="164">
        <f t="shared" si="50"/>
        <v>0</v>
      </c>
      <c r="BC47" s="164">
        <f t="shared" si="50"/>
        <v>0</v>
      </c>
      <c r="BD47" s="164">
        <f t="shared" si="50"/>
        <v>0</v>
      </c>
      <c r="BE47" s="164">
        <f t="shared" si="50"/>
        <v>0</v>
      </c>
      <c r="BF47" s="164">
        <f t="shared" si="50"/>
        <v>0</v>
      </c>
      <c r="BG47" s="164">
        <f t="shared" si="50"/>
        <v>0</v>
      </c>
      <c r="BH47" s="164">
        <f t="shared" si="50"/>
        <v>0</v>
      </c>
      <c r="BI47" s="164">
        <f t="shared" si="50"/>
        <v>0</v>
      </c>
      <c r="BJ47" s="164">
        <f t="shared" si="50"/>
        <v>0</v>
      </c>
      <c r="BK47" s="164">
        <f t="shared" si="50"/>
        <v>0</v>
      </c>
      <c r="BL47" s="164">
        <f t="shared" si="50"/>
        <v>0</v>
      </c>
      <c r="BM47" s="164">
        <f t="shared" si="50"/>
        <v>0</v>
      </c>
      <c r="BN47" s="164">
        <f t="shared" si="50"/>
        <v>0</v>
      </c>
      <c r="BO47" s="164">
        <f t="shared" si="50"/>
        <v>0</v>
      </c>
      <c r="BP47" s="164">
        <f t="shared" si="50"/>
        <v>0</v>
      </c>
      <c r="BQ47" s="164">
        <f t="shared" ref="BQ47:CU47" si="51">BQ45+BQ46</f>
        <v>0</v>
      </c>
      <c r="BR47" s="164">
        <f t="shared" si="51"/>
        <v>0</v>
      </c>
      <c r="BS47" s="164">
        <f t="shared" si="51"/>
        <v>0</v>
      </c>
      <c r="BT47" s="164">
        <f t="shared" si="51"/>
        <v>0</v>
      </c>
      <c r="BU47" s="164">
        <f t="shared" si="51"/>
        <v>0</v>
      </c>
      <c r="BV47" s="164">
        <f t="shared" si="51"/>
        <v>0</v>
      </c>
      <c r="BW47" s="164">
        <f t="shared" si="51"/>
        <v>0</v>
      </c>
      <c r="BX47" s="164">
        <f t="shared" si="51"/>
        <v>0</v>
      </c>
      <c r="BY47" s="164">
        <f t="shared" si="51"/>
        <v>0</v>
      </c>
      <c r="BZ47" s="164">
        <f t="shared" si="51"/>
        <v>0</v>
      </c>
      <c r="CA47" s="164">
        <f t="shared" si="51"/>
        <v>0</v>
      </c>
      <c r="CB47" s="164">
        <f t="shared" si="51"/>
        <v>0</v>
      </c>
      <c r="CC47" s="164">
        <f t="shared" si="51"/>
        <v>0</v>
      </c>
      <c r="CD47" s="164">
        <f t="shared" si="51"/>
        <v>0</v>
      </c>
      <c r="CE47" s="164">
        <f t="shared" si="51"/>
        <v>0</v>
      </c>
      <c r="CF47" s="164">
        <f t="shared" si="51"/>
        <v>0</v>
      </c>
      <c r="CG47" s="164">
        <f t="shared" si="51"/>
        <v>0</v>
      </c>
      <c r="CH47" s="164">
        <f t="shared" si="51"/>
        <v>0</v>
      </c>
      <c r="CI47" s="164">
        <f t="shared" si="51"/>
        <v>0</v>
      </c>
      <c r="CJ47" s="164">
        <f t="shared" si="51"/>
        <v>0</v>
      </c>
      <c r="CK47" s="164">
        <f t="shared" si="51"/>
        <v>0</v>
      </c>
      <c r="CL47" s="164">
        <f t="shared" si="51"/>
        <v>0</v>
      </c>
      <c r="CM47" s="164">
        <f t="shared" si="51"/>
        <v>0</v>
      </c>
      <c r="CN47" s="164">
        <f t="shared" si="51"/>
        <v>0</v>
      </c>
      <c r="CO47" s="164">
        <f t="shared" si="51"/>
        <v>0</v>
      </c>
      <c r="CP47" s="164">
        <f t="shared" si="51"/>
        <v>0</v>
      </c>
      <c r="CQ47" s="164">
        <f t="shared" si="51"/>
        <v>0</v>
      </c>
      <c r="CR47" s="164">
        <f t="shared" si="51"/>
        <v>0</v>
      </c>
      <c r="CS47" s="164">
        <f t="shared" si="51"/>
        <v>0</v>
      </c>
      <c r="CT47" s="164">
        <f t="shared" si="51"/>
        <v>0</v>
      </c>
      <c r="CU47" s="164">
        <f t="shared" si="51"/>
        <v>0</v>
      </c>
    </row>
    <row r="48" spans="1:99" x14ac:dyDescent="0.35">
      <c r="A48" s="42"/>
      <c r="B48" s="163" t="s">
        <v>35</v>
      </c>
      <c r="C48" s="164">
        <f>IF(C47=0,'In depth results'!$M$7,'In depth results'!$M$7)+('No extra repayments workings'!C38-'No extra repayments workings'!C39)</f>
        <v>0</v>
      </c>
      <c r="D48" s="164">
        <f>IF(D47=0,'In depth results'!$M$7,'In depth results'!$M$7)+('No extra repayments workings'!D38-'No extra repayments workings'!D39)</f>
        <v>0</v>
      </c>
      <c r="E48" s="164">
        <f>IF(E47=0,'In depth results'!$M$7,'In depth results'!$M$7)+('No extra repayments workings'!E38-'No extra repayments workings'!E39)</f>
        <v>0</v>
      </c>
      <c r="F48" s="164">
        <f>IF(F47=0,'In depth results'!$M$7,'In depth results'!$M$7)+('No extra repayments workings'!F38-'No extra repayments workings'!F39)</f>
        <v>0</v>
      </c>
      <c r="G48" s="164">
        <f>IF(G47=0,'In depth results'!$M$7,'In depth results'!$M$7)+('No extra repayments workings'!G38-'No extra repayments workings'!G39)</f>
        <v>0</v>
      </c>
      <c r="H48" s="164">
        <f>IF(H47=0,'In depth results'!$M$7,'In depth results'!$M$7)+('No extra repayments workings'!H38-'No extra repayments workings'!H39)</f>
        <v>0</v>
      </c>
      <c r="I48" s="164">
        <f>IF(I47=0,'In depth results'!$M$7,'In depth results'!$M$7)+('No extra repayments workings'!I38-'No extra repayments workings'!I39)</f>
        <v>0</v>
      </c>
      <c r="J48" s="164">
        <f>IF(J47=0,'In depth results'!$M$7,'In depth results'!$M$7)+('No extra repayments workings'!J38-'No extra repayments workings'!J39)</f>
        <v>0</v>
      </c>
      <c r="K48" s="164">
        <f>IF(K47=0,'In depth results'!$M$7,'In depth results'!$M$7)+('No extra repayments workings'!K38-'No extra repayments workings'!K39)</f>
        <v>0</v>
      </c>
      <c r="L48" s="164">
        <f>IF(L47=0,'In depth results'!$M$7,'In depth results'!$M$7)+('No extra repayments workings'!L38-'No extra repayments workings'!L39)</f>
        <v>0</v>
      </c>
      <c r="M48" s="164">
        <f>IF(M47=0,'In depth results'!$M$7,'In depth results'!$M$7)+('No extra repayments workings'!M38-'No extra repayments workings'!M39)</f>
        <v>0</v>
      </c>
      <c r="N48" s="164">
        <f>IF(N47=0,'In depth results'!$M$7,'In depth results'!$M$7)+('No extra repayments workings'!N38-'No extra repayments workings'!N39)</f>
        <v>0</v>
      </c>
      <c r="O48" s="164">
        <f>IF(O47=0,'In depth results'!$M$7,'In depth results'!$M$7)+('No extra repayments workings'!O38-'No extra repayments workings'!O39)</f>
        <v>0</v>
      </c>
      <c r="P48" s="164">
        <f>IF(P47=0,'In depth results'!$M$7,'In depth results'!$M$7)+('No extra repayments workings'!P38-'No extra repayments workings'!P39)</f>
        <v>0</v>
      </c>
      <c r="Q48" s="164">
        <f>IF(Q47=0,'In depth results'!$M$7,'In depth results'!$M$7)+('No extra repayments workings'!Q38-'No extra repayments workings'!Q39)</f>
        <v>0</v>
      </c>
      <c r="R48" s="164">
        <f>IF(R47=0,'In depth results'!$M$7,'In depth results'!$M$7)+('No extra repayments workings'!R38-'No extra repayments workings'!R39)</f>
        <v>0</v>
      </c>
      <c r="S48" s="164">
        <f>IF(S47=0,'In depth results'!$M$7,'In depth results'!$M$7)+('No extra repayments workings'!S38-'No extra repayments workings'!S39)</f>
        <v>0</v>
      </c>
      <c r="T48" s="164">
        <f>IF(T47=0,'In depth results'!$M$7,'In depth results'!$M$7)+('No extra repayments workings'!T38-'No extra repayments workings'!T39)</f>
        <v>0</v>
      </c>
      <c r="U48" s="164">
        <f>IF(U47=0,'In depth results'!$M$7,'In depth results'!$M$7)+('No extra repayments workings'!U38-'No extra repayments workings'!U39)</f>
        <v>0</v>
      </c>
      <c r="V48" s="164">
        <f>IF(V47=0,'In depth results'!$M$7,'In depth results'!$M$7)+('No extra repayments workings'!V38-'No extra repayments workings'!V39)</f>
        <v>0</v>
      </c>
      <c r="W48" s="164">
        <f>IF(W47=0,'In depth results'!$M$7,'In depth results'!$M$7)+('No extra repayments workings'!W38-'No extra repayments workings'!W39)</f>
        <v>0</v>
      </c>
      <c r="X48" s="164">
        <f>IF(X47=0,'In depth results'!$M$7,'In depth results'!$M$7)+('No extra repayments workings'!X38-'No extra repayments workings'!X39)</f>
        <v>0</v>
      </c>
      <c r="Y48" s="164">
        <f>IF(Y47=0,'In depth results'!$M$7,'In depth results'!$M$7)+('No extra repayments workings'!Y38-'No extra repayments workings'!Y39)</f>
        <v>0</v>
      </c>
      <c r="Z48" s="164">
        <f>IF(Z47=0,'In depth results'!$M$7,'In depth results'!$M$7)+('No extra repayments workings'!Z38-'No extra repayments workings'!Z39)</f>
        <v>0</v>
      </c>
      <c r="AA48" s="164">
        <f>IF(AA47=0,'In depth results'!$M$7,'In depth results'!$M$7)+('No extra repayments workings'!AA38-'No extra repayments workings'!AA39)</f>
        <v>0</v>
      </c>
      <c r="AB48" s="164">
        <f>IF(AB47=0,'In depth results'!$M$7,'In depth results'!$M$7)+('No extra repayments workings'!AB38-'No extra repayments workings'!AB39)</f>
        <v>0</v>
      </c>
      <c r="AC48" s="164">
        <f>IF(AC47=0,'In depth results'!$M$7,'In depth results'!$M$7)+('No extra repayments workings'!AC38-'No extra repayments workings'!AC39)</f>
        <v>0</v>
      </c>
      <c r="AD48" s="164">
        <f>IF(AD47=0,'In depth results'!$M$7,'In depth results'!$M$7)+('No extra repayments workings'!AD38-'No extra repayments workings'!AD39)</f>
        <v>0</v>
      </c>
      <c r="AE48" s="164">
        <f>IF(AE47=0,'In depth results'!$M$7,'In depth results'!$M$7)+('No extra repayments workings'!AE38-'No extra repayments workings'!AE39)</f>
        <v>0</v>
      </c>
      <c r="AF48" s="164">
        <f>IF(AF47=0,'In depth results'!$M$7,'In depth results'!$M$7)+('No extra repayments workings'!AF38-'No extra repayments workings'!AF39)</f>
        <v>0</v>
      </c>
      <c r="AG48" s="164">
        <f>IF(AG47=0,'In depth results'!$M$7,'In depth results'!$M$7)+('No extra repayments workings'!AG38-'No extra repayments workings'!AG39)</f>
        <v>0</v>
      </c>
      <c r="AH48" s="164">
        <f>IF(AH47=0,'In depth results'!$M$7,'In depth results'!$M$7)+('No extra repayments workings'!AH38-'No extra repayments workings'!AH39)</f>
        <v>0</v>
      </c>
      <c r="AI48" s="164">
        <f>IF(AI47=0,'In depth results'!$M$7,'In depth results'!$M$7)+('No extra repayments workings'!AI38-'No extra repayments workings'!AI39)</f>
        <v>0</v>
      </c>
      <c r="AJ48" s="164">
        <f>IF(AJ47=0,'In depth results'!$M$7,'In depth results'!$M$7)+('No extra repayments workings'!AJ38-'No extra repayments workings'!AJ39)</f>
        <v>0</v>
      </c>
      <c r="AK48" s="164">
        <f>IF(AK47=0,'In depth results'!$M$7,'In depth results'!$M$7)+('No extra repayments workings'!AK38-'No extra repayments workings'!AK39)</f>
        <v>0</v>
      </c>
      <c r="AL48" s="164">
        <f>IF(AL47=0,'In depth results'!$M$7,'In depth results'!$M$7)+('No extra repayments workings'!AL38-'No extra repayments workings'!AL39)</f>
        <v>0</v>
      </c>
      <c r="AM48" s="164">
        <f>IF(AM47=0,'In depth results'!$M$7,'In depth results'!$M$7)+('No extra repayments workings'!AM38-'No extra repayments workings'!AM39)</f>
        <v>0</v>
      </c>
      <c r="AN48" s="164">
        <f>IF(AN47=0,'In depth results'!$M$7,'In depth results'!$M$7)+('No extra repayments workings'!AN38-'No extra repayments workings'!AN39)</f>
        <v>0</v>
      </c>
      <c r="AO48" s="164">
        <f>IF(AO47=0,'In depth results'!$M$7,'In depth results'!$M$7)+('No extra repayments workings'!AO38-'No extra repayments workings'!AO39)</f>
        <v>0</v>
      </c>
      <c r="AP48" s="164">
        <f>IF(AP47=0,'In depth results'!$M$7,'In depth results'!$M$7)+('No extra repayments workings'!AP38-'No extra repayments workings'!AP39)</f>
        <v>242.00005664589216</v>
      </c>
      <c r="AQ48" s="164">
        <f>IF(AQ47=0,'In depth results'!$M$7,'In depth results'!$M$7)+('No extra repayments workings'!AQ38-'No extra repayments workings'!AQ39)</f>
        <v>410</v>
      </c>
      <c r="AR48" s="164">
        <f>IF(AR47=0,'In depth results'!$M$7,'In depth results'!$M$7)+('No extra repayments workings'!AR38-'No extra repayments workings'!AR39)</f>
        <v>410</v>
      </c>
      <c r="AS48" s="164">
        <f>IF(AS47=0,'In depth results'!$M$7,'In depth results'!$M$7)+('No extra repayments workings'!AS38-'No extra repayments workings'!AS39)</f>
        <v>410</v>
      </c>
      <c r="AT48" s="164">
        <f>IF(AT47=0,'In depth results'!$M$7,'In depth results'!$M$7)+('No extra repayments workings'!AT38-'No extra repayments workings'!AT39)</f>
        <v>580</v>
      </c>
      <c r="AU48" s="164">
        <f>IF(AU47=0,'In depth results'!$M$7,'In depth results'!$M$7)+('No extra repayments workings'!AU38-'No extra repayments workings'!AU39)</f>
        <v>580</v>
      </c>
      <c r="AV48" s="164">
        <f>IF(AV47=0,'In depth results'!$M$7,'In depth results'!$M$7)+('No extra repayments workings'!AV38-'No extra repayments workings'!AV39)</f>
        <v>580</v>
      </c>
      <c r="AW48" s="164">
        <f>IF(AW47=0,'In depth results'!$M$7,'In depth results'!$M$7)+('No extra repayments workings'!AW38-'No extra repayments workings'!AW39)</f>
        <v>580</v>
      </c>
      <c r="AX48" s="164">
        <f>IF(AX47=0,'In depth results'!$M$7,'In depth results'!$M$7)+('No extra repayments workings'!AX38-'No extra repayments workings'!AX39)</f>
        <v>580</v>
      </c>
      <c r="AY48" s="164">
        <f>IF(AY47=0,'In depth results'!$M$7,'In depth results'!$M$7)+('No extra repayments workings'!AY38-'No extra repayments workings'!AY39)</f>
        <v>580</v>
      </c>
      <c r="AZ48" s="164">
        <f>IF(AZ47=0,'In depth results'!$M$7,'In depth results'!$M$7)+('No extra repayments workings'!AZ38-'No extra repayments workings'!AZ39)</f>
        <v>580</v>
      </c>
      <c r="BA48" s="164">
        <f>IF(BA47=0,'In depth results'!$M$7,'In depth results'!$M$7)+('No extra repayments workings'!BA38-'No extra repayments workings'!BA39)</f>
        <v>580</v>
      </c>
      <c r="BB48" s="164">
        <f>IF(BB47=0,'In depth results'!$M$7,'In depth results'!$M$7)+('No extra repayments workings'!BB38-'No extra repayments workings'!BB39)</f>
        <v>580</v>
      </c>
      <c r="BC48" s="164">
        <f>IF(BC47=0,'In depth results'!$M$7,'In depth results'!$M$7)+('No extra repayments workings'!BC38-'No extra repayments workings'!BC39)</f>
        <v>580</v>
      </c>
      <c r="BD48" s="164">
        <f>IF(BD47=0,'In depth results'!$M$7,'In depth results'!$M$7)+('No extra repayments workings'!BD38-'No extra repayments workings'!BD39)</f>
        <v>580</v>
      </c>
      <c r="BE48" s="164">
        <f>IF(BE47=0,'In depth results'!$M$7,'In depth results'!$M$7)+('No extra repayments workings'!BE38-'No extra repayments workings'!BE39)</f>
        <v>580</v>
      </c>
      <c r="BF48" s="164">
        <f>IF(BF47=0,'In depth results'!$M$7,'In depth results'!$M$7)+('No extra repayments workings'!BF38-'No extra repayments workings'!BF39)</f>
        <v>580</v>
      </c>
      <c r="BG48" s="164">
        <f>IF(BG47=0,'In depth results'!$M$7,'In depth results'!$M$7)+('No extra repayments workings'!BG38-'No extra repayments workings'!BG39)</f>
        <v>580</v>
      </c>
      <c r="BH48" s="164">
        <f>IF(BH47=0,'In depth results'!$M$7,'In depth results'!$M$7)+('No extra repayments workings'!BH38-'No extra repayments workings'!BH39)</f>
        <v>580</v>
      </c>
      <c r="BI48" s="164">
        <f>IF(BI47=0,'In depth results'!$M$7,'In depth results'!$M$7)+('No extra repayments workings'!BI38-'No extra repayments workings'!BI39)</f>
        <v>580</v>
      </c>
      <c r="BJ48" s="164">
        <f>IF(BJ47=0,'In depth results'!$M$7,'In depth results'!$M$7)+('No extra repayments workings'!BJ38-'No extra repayments workings'!BJ39)</f>
        <v>580</v>
      </c>
      <c r="BK48" s="164">
        <f>IF(BK47=0,'In depth results'!$M$7,'In depth results'!$M$7)+('No extra repayments workings'!BK38-'No extra repayments workings'!BK39)</f>
        <v>580</v>
      </c>
      <c r="BL48" s="164">
        <f>IF(BL47=0,'In depth results'!$M$7,'In depth results'!$M$7)+('No extra repayments workings'!BL38-'No extra repayments workings'!BL39)</f>
        <v>580</v>
      </c>
      <c r="BM48" s="164">
        <f>IF(BM47=0,'In depth results'!$M$7,'In depth results'!$M$7)+('No extra repayments workings'!BM38-'No extra repayments workings'!BM39)</f>
        <v>580</v>
      </c>
      <c r="BN48" s="164">
        <f>IF(BN47=0,'In depth results'!$M$7,'In depth results'!$M$7)+('No extra repayments workings'!BN38-'No extra repayments workings'!BN39)</f>
        <v>580</v>
      </c>
      <c r="BO48" s="164">
        <f>IF(BO47=0,'In depth results'!$M$7,'In depth results'!$M$7)+('No extra repayments workings'!BO38-'No extra repayments workings'!BO39)</f>
        <v>580</v>
      </c>
      <c r="BP48" s="164">
        <f>IF(BP47=0,'In depth results'!$M$7,'In depth results'!$M$7)+('No extra repayments workings'!BP38-'No extra repayments workings'!BP39)</f>
        <v>580</v>
      </c>
      <c r="BQ48" s="164">
        <f>IF(BQ47=0,'In depth results'!$M$7,'In depth results'!$M$7)+('No extra repayments workings'!BQ38-'No extra repayments workings'!BQ39)</f>
        <v>580</v>
      </c>
      <c r="BR48" s="164">
        <f>IF(BR47=0,'In depth results'!$M$7,'In depth results'!$M$7)+('No extra repayments workings'!BR38-'No extra repayments workings'!BR39)</f>
        <v>580</v>
      </c>
      <c r="BS48" s="164">
        <f>IF(BS47=0,'In depth results'!$M$7,'In depth results'!$M$7)+('No extra repayments workings'!BS38-'No extra repayments workings'!BS39)</f>
        <v>580</v>
      </c>
      <c r="BT48" s="164">
        <f>IF(BT47=0,'In depth results'!$M$7,'In depth results'!$M$7)+('No extra repayments workings'!BT38-'No extra repayments workings'!BT39)</f>
        <v>580</v>
      </c>
      <c r="BU48" s="164">
        <f>IF(BU47=0,'In depth results'!$M$7,'In depth results'!$M$7)+('No extra repayments workings'!BU38-'No extra repayments workings'!BU39)</f>
        <v>580</v>
      </c>
      <c r="BV48" s="164">
        <f>IF(BV47=0,'In depth results'!$M$7,'In depth results'!$M$7)+('No extra repayments workings'!BV38-'No extra repayments workings'!BV39)</f>
        <v>580</v>
      </c>
      <c r="BW48" s="164">
        <f>IF(BW47=0,'In depth results'!$M$7,'In depth results'!$M$7)+('No extra repayments workings'!BW38-'No extra repayments workings'!BW39)</f>
        <v>580</v>
      </c>
      <c r="BX48" s="164">
        <f>IF(BX47=0,'In depth results'!$M$7,'In depth results'!$M$7)+('No extra repayments workings'!BX38-'No extra repayments workings'!BX39)</f>
        <v>580</v>
      </c>
      <c r="BY48" s="164">
        <f>IF(BY47=0,'In depth results'!$M$7,'In depth results'!$M$7)+('No extra repayments workings'!BY38-'No extra repayments workings'!BY39)</f>
        <v>580</v>
      </c>
      <c r="BZ48" s="164">
        <f>IF(BZ47=0,'In depth results'!$M$7,'In depth results'!$M$7)+('No extra repayments workings'!BZ38-'No extra repayments workings'!BZ39)</f>
        <v>580</v>
      </c>
      <c r="CA48" s="164">
        <f>IF(CA47=0,'In depth results'!$M$7,'In depth results'!$M$7)+('No extra repayments workings'!CA38-'No extra repayments workings'!CA39)</f>
        <v>580</v>
      </c>
      <c r="CB48" s="164">
        <f>IF(CB47=0,'In depth results'!$M$7,'In depth results'!$M$7)+('No extra repayments workings'!CB38-'No extra repayments workings'!CB39)</f>
        <v>580</v>
      </c>
      <c r="CC48" s="164">
        <f>IF(CC47=0,'In depth results'!$M$7,'In depth results'!$M$7)+('No extra repayments workings'!CC38-'No extra repayments workings'!CC39)</f>
        <v>580</v>
      </c>
      <c r="CD48" s="164">
        <f>IF(CD47=0,'In depth results'!$M$7,'In depth results'!$M$7)+('No extra repayments workings'!CD38-'No extra repayments workings'!CD39)</f>
        <v>580</v>
      </c>
      <c r="CE48" s="164">
        <f>IF(CE47=0,'In depth results'!$M$7,'In depth results'!$M$7)+('No extra repayments workings'!CE38-'No extra repayments workings'!CE39)</f>
        <v>580</v>
      </c>
      <c r="CF48" s="164">
        <f>IF(CF47=0,'In depth results'!$M$7,'In depth results'!$M$7)+('No extra repayments workings'!CF38-'No extra repayments workings'!CF39)</f>
        <v>580</v>
      </c>
      <c r="CG48" s="164">
        <f>IF(CG47=0,'In depth results'!$M$7,'In depth results'!$M$7)+('No extra repayments workings'!CG38-'No extra repayments workings'!CG39)</f>
        <v>580</v>
      </c>
      <c r="CH48" s="164">
        <f>IF(CH47=0,'In depth results'!$M$7,'In depth results'!$M$7)+('No extra repayments workings'!CH38-'No extra repayments workings'!CH39)</f>
        <v>580</v>
      </c>
      <c r="CI48" s="164">
        <f>IF(CI47=0,'In depth results'!$M$7,'In depth results'!$M$7)+('No extra repayments workings'!CI38-'No extra repayments workings'!CI39)</f>
        <v>580</v>
      </c>
      <c r="CJ48" s="164">
        <f>IF(CJ47=0,'In depth results'!$M$7,'In depth results'!$M$7)+('No extra repayments workings'!CJ38-'No extra repayments workings'!CJ39)</f>
        <v>580</v>
      </c>
      <c r="CK48" s="164">
        <f>IF(CK47=0,'In depth results'!$M$7,'In depth results'!$M$7)+('No extra repayments workings'!CK38-'No extra repayments workings'!CK39)</f>
        <v>580</v>
      </c>
      <c r="CL48" s="164">
        <f>IF(CL47=0,'In depth results'!$M$7,'In depth results'!$M$7)+('No extra repayments workings'!CL38-'No extra repayments workings'!CL39)</f>
        <v>580</v>
      </c>
      <c r="CM48" s="164">
        <f>IF(CM47=0,'In depth results'!$M$7,'In depth results'!$M$7)+('No extra repayments workings'!CM38-'No extra repayments workings'!CM39)</f>
        <v>580</v>
      </c>
      <c r="CN48" s="164">
        <f>IF(CN47=0,'In depth results'!$M$7,'In depth results'!$M$7)+('No extra repayments workings'!CN38-'No extra repayments workings'!CN39)</f>
        <v>580</v>
      </c>
      <c r="CO48" s="164">
        <f>IF(CO47=0,'In depth results'!$M$7,'In depth results'!$M$7)+('No extra repayments workings'!CO38-'No extra repayments workings'!CO39)</f>
        <v>580</v>
      </c>
      <c r="CP48" s="164">
        <f>IF(CP47=0,'In depth results'!$M$7,'In depth results'!$M$7)+('No extra repayments workings'!CP38-'No extra repayments workings'!CP39)</f>
        <v>580</v>
      </c>
      <c r="CQ48" s="164">
        <f>IF(CQ47=0,'In depth results'!$M$7,'In depth results'!$M$7)+('No extra repayments workings'!CQ38-'No extra repayments workings'!CQ39)</f>
        <v>580</v>
      </c>
      <c r="CR48" s="164">
        <f>IF(CR47=0,'In depth results'!$M$7,'In depth results'!$M$7)+('No extra repayments workings'!CR38-'No extra repayments workings'!CR39)</f>
        <v>580</v>
      </c>
      <c r="CS48" s="164">
        <f>IF(CS47=0,'In depth results'!$M$7,'In depth results'!$M$7)+('No extra repayments workings'!CS38-'No extra repayments workings'!CS39)</f>
        <v>580</v>
      </c>
      <c r="CT48" s="164">
        <f>IF(CT47=0,'In depth results'!$M$7,'In depth results'!$M$7)+('No extra repayments workings'!CT38-'No extra repayments workings'!CT39)</f>
        <v>580</v>
      </c>
      <c r="CU48" s="164">
        <f>IF(CU47=0,'In depth results'!$M$7,'In depth results'!$M$7)+('No extra repayments workings'!CU38-'No extra repayments workings'!CU39)</f>
        <v>580</v>
      </c>
    </row>
    <row r="49" spans="1:99" x14ac:dyDescent="0.35">
      <c r="A49" s="42"/>
      <c r="B49" s="163" t="s">
        <v>36</v>
      </c>
      <c r="C49" s="164">
        <f>IF(C47&lt;C48,C47,C48)</f>
        <v>0</v>
      </c>
      <c r="D49" s="164">
        <f t="shared" ref="D49:BO49" si="52">IF(D47&lt;D48,D47,D48)</f>
        <v>0</v>
      </c>
      <c r="E49" s="164">
        <f t="shared" si="52"/>
        <v>0</v>
      </c>
      <c r="F49" s="164">
        <f t="shared" si="52"/>
        <v>0</v>
      </c>
      <c r="G49" s="164">
        <f t="shared" si="52"/>
        <v>0</v>
      </c>
      <c r="H49" s="164">
        <f t="shared" si="52"/>
        <v>0</v>
      </c>
      <c r="I49" s="164">
        <f t="shared" si="52"/>
        <v>0</v>
      </c>
      <c r="J49" s="164">
        <f t="shared" si="52"/>
        <v>0</v>
      </c>
      <c r="K49" s="164">
        <f t="shared" si="52"/>
        <v>0</v>
      </c>
      <c r="L49" s="164">
        <f t="shared" si="52"/>
        <v>0</v>
      </c>
      <c r="M49" s="164">
        <f t="shared" si="52"/>
        <v>0</v>
      </c>
      <c r="N49" s="164">
        <f t="shared" si="52"/>
        <v>0</v>
      </c>
      <c r="O49" s="164">
        <f t="shared" si="52"/>
        <v>0</v>
      </c>
      <c r="P49" s="164">
        <f t="shared" si="52"/>
        <v>0</v>
      </c>
      <c r="Q49" s="164">
        <f t="shared" si="52"/>
        <v>0</v>
      </c>
      <c r="R49" s="164">
        <f t="shared" si="52"/>
        <v>0</v>
      </c>
      <c r="S49" s="164">
        <f t="shared" si="52"/>
        <v>0</v>
      </c>
      <c r="T49" s="164">
        <f t="shared" si="52"/>
        <v>0</v>
      </c>
      <c r="U49" s="164">
        <f t="shared" si="52"/>
        <v>0</v>
      </c>
      <c r="V49" s="164">
        <f t="shared" si="52"/>
        <v>0</v>
      </c>
      <c r="W49" s="164">
        <f t="shared" si="52"/>
        <v>0</v>
      </c>
      <c r="X49" s="164">
        <f t="shared" si="52"/>
        <v>0</v>
      </c>
      <c r="Y49" s="164">
        <f t="shared" si="52"/>
        <v>0</v>
      </c>
      <c r="Z49" s="164">
        <f t="shared" si="52"/>
        <v>0</v>
      </c>
      <c r="AA49" s="164">
        <f t="shared" si="52"/>
        <v>0</v>
      </c>
      <c r="AB49" s="164">
        <f t="shared" si="52"/>
        <v>0</v>
      </c>
      <c r="AC49" s="164">
        <f t="shared" si="52"/>
        <v>0</v>
      </c>
      <c r="AD49" s="164">
        <f t="shared" si="52"/>
        <v>0</v>
      </c>
      <c r="AE49" s="164">
        <f t="shared" si="52"/>
        <v>0</v>
      </c>
      <c r="AF49" s="164">
        <f t="shared" si="52"/>
        <v>0</v>
      </c>
      <c r="AG49" s="164">
        <f t="shared" si="52"/>
        <v>0</v>
      </c>
      <c r="AH49" s="164">
        <f t="shared" si="52"/>
        <v>0</v>
      </c>
      <c r="AI49" s="164">
        <f t="shared" si="52"/>
        <v>0</v>
      </c>
      <c r="AJ49" s="164">
        <f t="shared" si="52"/>
        <v>0</v>
      </c>
      <c r="AK49" s="164">
        <f t="shared" si="52"/>
        <v>0</v>
      </c>
      <c r="AL49" s="164">
        <f t="shared" si="52"/>
        <v>0</v>
      </c>
      <c r="AM49" s="164">
        <f t="shared" si="52"/>
        <v>0</v>
      </c>
      <c r="AN49" s="164">
        <f t="shared" si="52"/>
        <v>0</v>
      </c>
      <c r="AO49" s="164">
        <f t="shared" si="52"/>
        <v>0</v>
      </c>
      <c r="AP49" s="164">
        <f t="shared" si="52"/>
        <v>0</v>
      </c>
      <c r="AQ49" s="164">
        <f t="shared" si="52"/>
        <v>0</v>
      </c>
      <c r="AR49" s="164">
        <f t="shared" si="52"/>
        <v>0</v>
      </c>
      <c r="AS49" s="164">
        <f t="shared" si="52"/>
        <v>0</v>
      </c>
      <c r="AT49" s="164">
        <f t="shared" si="52"/>
        <v>0</v>
      </c>
      <c r="AU49" s="164">
        <f t="shared" si="52"/>
        <v>0</v>
      </c>
      <c r="AV49" s="164">
        <f t="shared" si="52"/>
        <v>0</v>
      </c>
      <c r="AW49" s="164">
        <f t="shared" si="52"/>
        <v>0</v>
      </c>
      <c r="AX49" s="164">
        <f t="shared" si="52"/>
        <v>0</v>
      </c>
      <c r="AY49" s="164">
        <f t="shared" si="52"/>
        <v>0</v>
      </c>
      <c r="AZ49" s="164">
        <f t="shared" si="52"/>
        <v>0</v>
      </c>
      <c r="BA49" s="164">
        <f t="shared" si="52"/>
        <v>0</v>
      </c>
      <c r="BB49" s="164">
        <f t="shared" si="52"/>
        <v>0</v>
      </c>
      <c r="BC49" s="164">
        <f t="shared" si="52"/>
        <v>0</v>
      </c>
      <c r="BD49" s="164">
        <f t="shared" si="52"/>
        <v>0</v>
      </c>
      <c r="BE49" s="164">
        <f t="shared" si="52"/>
        <v>0</v>
      </c>
      <c r="BF49" s="164">
        <f t="shared" si="52"/>
        <v>0</v>
      </c>
      <c r="BG49" s="164">
        <f t="shared" si="52"/>
        <v>0</v>
      </c>
      <c r="BH49" s="164">
        <f t="shared" si="52"/>
        <v>0</v>
      </c>
      <c r="BI49" s="164">
        <f t="shared" si="52"/>
        <v>0</v>
      </c>
      <c r="BJ49" s="164">
        <f t="shared" si="52"/>
        <v>0</v>
      </c>
      <c r="BK49" s="164">
        <f t="shared" si="52"/>
        <v>0</v>
      </c>
      <c r="BL49" s="164">
        <f t="shared" si="52"/>
        <v>0</v>
      </c>
      <c r="BM49" s="164">
        <f t="shared" si="52"/>
        <v>0</v>
      </c>
      <c r="BN49" s="164">
        <f t="shared" si="52"/>
        <v>0</v>
      </c>
      <c r="BO49" s="164">
        <f t="shared" si="52"/>
        <v>0</v>
      </c>
      <c r="BP49" s="164">
        <f t="shared" ref="BP49:CU49" si="53">IF(BP47&lt;BP48,BP47,BP48)</f>
        <v>0</v>
      </c>
      <c r="BQ49" s="164">
        <f t="shared" si="53"/>
        <v>0</v>
      </c>
      <c r="BR49" s="164">
        <f t="shared" si="53"/>
        <v>0</v>
      </c>
      <c r="BS49" s="164">
        <f t="shared" si="53"/>
        <v>0</v>
      </c>
      <c r="BT49" s="164">
        <f t="shared" si="53"/>
        <v>0</v>
      </c>
      <c r="BU49" s="164">
        <f t="shared" si="53"/>
        <v>0</v>
      </c>
      <c r="BV49" s="164">
        <f t="shared" si="53"/>
        <v>0</v>
      </c>
      <c r="BW49" s="164">
        <f t="shared" si="53"/>
        <v>0</v>
      </c>
      <c r="BX49" s="164">
        <f t="shared" si="53"/>
        <v>0</v>
      </c>
      <c r="BY49" s="164">
        <f t="shared" si="53"/>
        <v>0</v>
      </c>
      <c r="BZ49" s="164">
        <f t="shared" si="53"/>
        <v>0</v>
      </c>
      <c r="CA49" s="164">
        <f t="shared" si="53"/>
        <v>0</v>
      </c>
      <c r="CB49" s="164">
        <f t="shared" si="53"/>
        <v>0</v>
      </c>
      <c r="CC49" s="164">
        <f t="shared" si="53"/>
        <v>0</v>
      </c>
      <c r="CD49" s="164">
        <f t="shared" si="53"/>
        <v>0</v>
      </c>
      <c r="CE49" s="164">
        <f t="shared" si="53"/>
        <v>0</v>
      </c>
      <c r="CF49" s="164">
        <f t="shared" si="53"/>
        <v>0</v>
      </c>
      <c r="CG49" s="164">
        <f t="shared" si="53"/>
        <v>0</v>
      </c>
      <c r="CH49" s="164">
        <f t="shared" si="53"/>
        <v>0</v>
      </c>
      <c r="CI49" s="164">
        <f t="shared" si="53"/>
        <v>0</v>
      </c>
      <c r="CJ49" s="164">
        <f t="shared" si="53"/>
        <v>0</v>
      </c>
      <c r="CK49" s="164">
        <f t="shared" si="53"/>
        <v>0</v>
      </c>
      <c r="CL49" s="164">
        <f t="shared" si="53"/>
        <v>0</v>
      </c>
      <c r="CM49" s="164">
        <f t="shared" si="53"/>
        <v>0</v>
      </c>
      <c r="CN49" s="164">
        <f t="shared" si="53"/>
        <v>0</v>
      </c>
      <c r="CO49" s="164">
        <f t="shared" si="53"/>
        <v>0</v>
      </c>
      <c r="CP49" s="164">
        <f t="shared" si="53"/>
        <v>0</v>
      </c>
      <c r="CQ49" s="164">
        <f t="shared" si="53"/>
        <v>0</v>
      </c>
      <c r="CR49" s="164">
        <f t="shared" si="53"/>
        <v>0</v>
      </c>
      <c r="CS49" s="164">
        <f t="shared" si="53"/>
        <v>0</v>
      </c>
      <c r="CT49" s="164">
        <f t="shared" si="53"/>
        <v>0</v>
      </c>
      <c r="CU49" s="164">
        <f t="shared" si="53"/>
        <v>0</v>
      </c>
    </row>
    <row r="50" spans="1:99" x14ac:dyDescent="0.35">
      <c r="A50" s="42"/>
      <c r="B50" s="163" t="s">
        <v>37</v>
      </c>
      <c r="C50" s="164">
        <f>C47-C49+C46</f>
        <v>0</v>
      </c>
      <c r="D50" s="164">
        <f t="shared" ref="D50:BO50" si="54">D47-D49</f>
        <v>0</v>
      </c>
      <c r="E50" s="164">
        <f t="shared" si="54"/>
        <v>0</v>
      </c>
      <c r="F50" s="164">
        <f t="shared" si="54"/>
        <v>0</v>
      </c>
      <c r="G50" s="164">
        <f t="shared" si="54"/>
        <v>0</v>
      </c>
      <c r="H50" s="164">
        <f t="shared" si="54"/>
        <v>0</v>
      </c>
      <c r="I50" s="164">
        <f t="shared" si="54"/>
        <v>0</v>
      </c>
      <c r="J50" s="164">
        <f t="shared" si="54"/>
        <v>0</v>
      </c>
      <c r="K50" s="164">
        <f t="shared" si="54"/>
        <v>0</v>
      </c>
      <c r="L50" s="164">
        <f t="shared" si="54"/>
        <v>0</v>
      </c>
      <c r="M50" s="164">
        <f t="shared" si="54"/>
        <v>0</v>
      </c>
      <c r="N50" s="164">
        <f t="shared" si="54"/>
        <v>0</v>
      </c>
      <c r="O50" s="164">
        <f t="shared" si="54"/>
        <v>0</v>
      </c>
      <c r="P50" s="164">
        <f t="shared" si="54"/>
        <v>0</v>
      </c>
      <c r="Q50" s="164">
        <f t="shared" si="54"/>
        <v>0</v>
      </c>
      <c r="R50" s="164">
        <f t="shared" si="54"/>
        <v>0</v>
      </c>
      <c r="S50" s="164">
        <f t="shared" si="54"/>
        <v>0</v>
      </c>
      <c r="T50" s="164">
        <f t="shared" si="54"/>
        <v>0</v>
      </c>
      <c r="U50" s="164">
        <f t="shared" si="54"/>
        <v>0</v>
      </c>
      <c r="V50" s="164">
        <f t="shared" si="54"/>
        <v>0</v>
      </c>
      <c r="W50" s="164">
        <f t="shared" si="54"/>
        <v>0</v>
      </c>
      <c r="X50" s="164">
        <f t="shared" si="54"/>
        <v>0</v>
      </c>
      <c r="Y50" s="164">
        <f t="shared" si="54"/>
        <v>0</v>
      </c>
      <c r="Z50" s="164">
        <f t="shared" si="54"/>
        <v>0</v>
      </c>
      <c r="AA50" s="164">
        <f t="shared" si="54"/>
        <v>0</v>
      </c>
      <c r="AB50" s="164">
        <f t="shared" si="54"/>
        <v>0</v>
      </c>
      <c r="AC50" s="164">
        <f t="shared" si="54"/>
        <v>0</v>
      </c>
      <c r="AD50" s="164">
        <f t="shared" si="54"/>
        <v>0</v>
      </c>
      <c r="AE50" s="164">
        <f t="shared" si="54"/>
        <v>0</v>
      </c>
      <c r="AF50" s="164">
        <f t="shared" si="54"/>
        <v>0</v>
      </c>
      <c r="AG50" s="164">
        <f t="shared" si="54"/>
        <v>0</v>
      </c>
      <c r="AH50" s="164">
        <f t="shared" si="54"/>
        <v>0</v>
      </c>
      <c r="AI50" s="164">
        <f t="shared" si="54"/>
        <v>0</v>
      </c>
      <c r="AJ50" s="164">
        <f t="shared" si="54"/>
        <v>0</v>
      </c>
      <c r="AK50" s="164">
        <f t="shared" si="54"/>
        <v>0</v>
      </c>
      <c r="AL50" s="164">
        <f t="shared" si="54"/>
        <v>0</v>
      </c>
      <c r="AM50" s="164">
        <f t="shared" si="54"/>
        <v>0</v>
      </c>
      <c r="AN50" s="164">
        <f t="shared" si="54"/>
        <v>0</v>
      </c>
      <c r="AO50" s="164">
        <f t="shared" si="54"/>
        <v>0</v>
      </c>
      <c r="AP50" s="164">
        <f t="shared" si="54"/>
        <v>0</v>
      </c>
      <c r="AQ50" s="164">
        <f t="shared" si="54"/>
        <v>0</v>
      </c>
      <c r="AR50" s="164">
        <f t="shared" si="54"/>
        <v>0</v>
      </c>
      <c r="AS50" s="164">
        <f t="shared" si="54"/>
        <v>0</v>
      </c>
      <c r="AT50" s="164">
        <f t="shared" si="54"/>
        <v>0</v>
      </c>
      <c r="AU50" s="164">
        <f t="shared" si="54"/>
        <v>0</v>
      </c>
      <c r="AV50" s="164">
        <f t="shared" si="54"/>
        <v>0</v>
      </c>
      <c r="AW50" s="164">
        <f t="shared" si="54"/>
        <v>0</v>
      </c>
      <c r="AX50" s="164">
        <f t="shared" si="54"/>
        <v>0</v>
      </c>
      <c r="AY50" s="164">
        <f t="shared" si="54"/>
        <v>0</v>
      </c>
      <c r="AZ50" s="164">
        <f t="shared" si="54"/>
        <v>0</v>
      </c>
      <c r="BA50" s="164">
        <f t="shared" si="54"/>
        <v>0</v>
      </c>
      <c r="BB50" s="164">
        <f t="shared" si="54"/>
        <v>0</v>
      </c>
      <c r="BC50" s="164">
        <f t="shared" si="54"/>
        <v>0</v>
      </c>
      <c r="BD50" s="164">
        <f t="shared" si="54"/>
        <v>0</v>
      </c>
      <c r="BE50" s="164">
        <f t="shared" si="54"/>
        <v>0</v>
      </c>
      <c r="BF50" s="164">
        <f t="shared" si="54"/>
        <v>0</v>
      </c>
      <c r="BG50" s="164">
        <f t="shared" si="54"/>
        <v>0</v>
      </c>
      <c r="BH50" s="164">
        <f t="shared" si="54"/>
        <v>0</v>
      </c>
      <c r="BI50" s="164">
        <f t="shared" si="54"/>
        <v>0</v>
      </c>
      <c r="BJ50" s="164">
        <f t="shared" si="54"/>
        <v>0</v>
      </c>
      <c r="BK50" s="164">
        <f t="shared" si="54"/>
        <v>0</v>
      </c>
      <c r="BL50" s="164">
        <f t="shared" si="54"/>
        <v>0</v>
      </c>
      <c r="BM50" s="164">
        <f t="shared" si="54"/>
        <v>0</v>
      </c>
      <c r="BN50" s="164">
        <f t="shared" si="54"/>
        <v>0</v>
      </c>
      <c r="BO50" s="164">
        <f t="shared" si="54"/>
        <v>0</v>
      </c>
      <c r="BP50" s="164">
        <f t="shared" ref="BP50:CU50" si="55">BP47-BP49</f>
        <v>0</v>
      </c>
      <c r="BQ50" s="164">
        <f t="shared" si="55"/>
        <v>0</v>
      </c>
      <c r="BR50" s="164">
        <f t="shared" si="55"/>
        <v>0</v>
      </c>
      <c r="BS50" s="164">
        <f t="shared" si="55"/>
        <v>0</v>
      </c>
      <c r="BT50" s="164">
        <f t="shared" si="55"/>
        <v>0</v>
      </c>
      <c r="BU50" s="164">
        <f t="shared" si="55"/>
        <v>0</v>
      </c>
      <c r="BV50" s="164">
        <f t="shared" si="55"/>
        <v>0</v>
      </c>
      <c r="BW50" s="164">
        <f t="shared" si="55"/>
        <v>0</v>
      </c>
      <c r="BX50" s="164">
        <f t="shared" si="55"/>
        <v>0</v>
      </c>
      <c r="BY50" s="164">
        <f t="shared" si="55"/>
        <v>0</v>
      </c>
      <c r="BZ50" s="164">
        <f t="shared" si="55"/>
        <v>0</v>
      </c>
      <c r="CA50" s="164">
        <f t="shared" si="55"/>
        <v>0</v>
      </c>
      <c r="CB50" s="164">
        <f t="shared" si="55"/>
        <v>0</v>
      </c>
      <c r="CC50" s="164">
        <f t="shared" si="55"/>
        <v>0</v>
      </c>
      <c r="CD50" s="164">
        <f t="shared" si="55"/>
        <v>0</v>
      </c>
      <c r="CE50" s="164">
        <f t="shared" si="55"/>
        <v>0</v>
      </c>
      <c r="CF50" s="164">
        <f t="shared" si="55"/>
        <v>0</v>
      </c>
      <c r="CG50" s="164">
        <f t="shared" si="55"/>
        <v>0</v>
      </c>
      <c r="CH50" s="164">
        <f t="shared" si="55"/>
        <v>0</v>
      </c>
      <c r="CI50" s="164">
        <f t="shared" si="55"/>
        <v>0</v>
      </c>
      <c r="CJ50" s="164">
        <f t="shared" si="55"/>
        <v>0</v>
      </c>
      <c r="CK50" s="164">
        <f t="shared" si="55"/>
        <v>0</v>
      </c>
      <c r="CL50" s="164">
        <f t="shared" si="55"/>
        <v>0</v>
      </c>
      <c r="CM50" s="164">
        <f t="shared" si="55"/>
        <v>0</v>
      </c>
      <c r="CN50" s="164">
        <f t="shared" si="55"/>
        <v>0</v>
      </c>
      <c r="CO50" s="164">
        <f t="shared" si="55"/>
        <v>0</v>
      </c>
      <c r="CP50" s="164">
        <f t="shared" si="55"/>
        <v>0</v>
      </c>
      <c r="CQ50" s="164">
        <f t="shared" si="55"/>
        <v>0</v>
      </c>
      <c r="CR50" s="164">
        <f t="shared" si="55"/>
        <v>0</v>
      </c>
      <c r="CS50" s="164">
        <f t="shared" si="55"/>
        <v>0</v>
      </c>
      <c r="CT50" s="164">
        <f t="shared" si="55"/>
        <v>0</v>
      </c>
      <c r="CU50" s="164">
        <f t="shared" si="55"/>
        <v>0</v>
      </c>
    </row>
    <row r="51" spans="1:99" x14ac:dyDescent="0.35">
      <c r="A51" s="42"/>
      <c r="B51" s="163"/>
      <c r="C51" s="162" t="str">
        <f>IF(C50=0,"PAID OFF","")</f>
        <v>PAID OFF</v>
      </c>
      <c r="D51" s="162" t="str">
        <f t="shared" ref="D51:BO51" si="56">IF(D50=0,"PAID OFF","")</f>
        <v>PAID OFF</v>
      </c>
      <c r="E51" s="162" t="str">
        <f t="shared" si="56"/>
        <v>PAID OFF</v>
      </c>
      <c r="F51" s="162" t="str">
        <f t="shared" si="56"/>
        <v>PAID OFF</v>
      </c>
      <c r="G51" s="162" t="str">
        <f t="shared" si="56"/>
        <v>PAID OFF</v>
      </c>
      <c r="H51" s="162" t="str">
        <f t="shared" si="56"/>
        <v>PAID OFF</v>
      </c>
      <c r="I51" s="162" t="str">
        <f t="shared" si="56"/>
        <v>PAID OFF</v>
      </c>
      <c r="J51" s="162" t="str">
        <f t="shared" si="56"/>
        <v>PAID OFF</v>
      </c>
      <c r="K51" s="162" t="str">
        <f t="shared" si="56"/>
        <v>PAID OFF</v>
      </c>
      <c r="L51" s="162" t="str">
        <f t="shared" si="56"/>
        <v>PAID OFF</v>
      </c>
      <c r="M51" s="162" t="str">
        <f t="shared" si="56"/>
        <v>PAID OFF</v>
      </c>
      <c r="N51" s="162" t="str">
        <f t="shared" si="56"/>
        <v>PAID OFF</v>
      </c>
      <c r="O51" s="162" t="str">
        <f t="shared" si="56"/>
        <v>PAID OFF</v>
      </c>
      <c r="P51" s="162" t="str">
        <f t="shared" si="56"/>
        <v>PAID OFF</v>
      </c>
      <c r="Q51" s="162" t="str">
        <f t="shared" si="56"/>
        <v>PAID OFF</v>
      </c>
      <c r="R51" s="162" t="str">
        <f t="shared" si="56"/>
        <v>PAID OFF</v>
      </c>
      <c r="S51" s="162" t="str">
        <f t="shared" si="56"/>
        <v>PAID OFF</v>
      </c>
      <c r="T51" s="162" t="str">
        <f t="shared" si="56"/>
        <v>PAID OFF</v>
      </c>
      <c r="U51" s="162" t="str">
        <f t="shared" si="56"/>
        <v>PAID OFF</v>
      </c>
      <c r="V51" s="162" t="str">
        <f t="shared" si="56"/>
        <v>PAID OFF</v>
      </c>
      <c r="W51" s="162" t="str">
        <f t="shared" si="56"/>
        <v>PAID OFF</v>
      </c>
      <c r="X51" s="162" t="str">
        <f t="shared" si="56"/>
        <v>PAID OFF</v>
      </c>
      <c r="Y51" s="162" t="str">
        <f t="shared" si="56"/>
        <v>PAID OFF</v>
      </c>
      <c r="Z51" s="162" t="str">
        <f t="shared" si="56"/>
        <v>PAID OFF</v>
      </c>
      <c r="AA51" s="162" t="str">
        <f t="shared" si="56"/>
        <v>PAID OFF</v>
      </c>
      <c r="AB51" s="162" t="str">
        <f t="shared" si="56"/>
        <v>PAID OFF</v>
      </c>
      <c r="AC51" s="162" t="str">
        <f t="shared" si="56"/>
        <v>PAID OFF</v>
      </c>
      <c r="AD51" s="162" t="str">
        <f t="shared" si="56"/>
        <v>PAID OFF</v>
      </c>
      <c r="AE51" s="162" t="str">
        <f t="shared" si="56"/>
        <v>PAID OFF</v>
      </c>
      <c r="AF51" s="162" t="str">
        <f t="shared" si="56"/>
        <v>PAID OFF</v>
      </c>
      <c r="AG51" s="162" t="str">
        <f t="shared" si="56"/>
        <v>PAID OFF</v>
      </c>
      <c r="AH51" s="162" t="str">
        <f t="shared" si="56"/>
        <v>PAID OFF</v>
      </c>
      <c r="AI51" s="162" t="str">
        <f t="shared" si="56"/>
        <v>PAID OFF</v>
      </c>
      <c r="AJ51" s="162" t="str">
        <f t="shared" si="56"/>
        <v>PAID OFF</v>
      </c>
      <c r="AK51" s="162" t="str">
        <f t="shared" si="56"/>
        <v>PAID OFF</v>
      </c>
      <c r="AL51" s="162" t="str">
        <f t="shared" si="56"/>
        <v>PAID OFF</v>
      </c>
      <c r="AM51" s="162" t="str">
        <f t="shared" si="56"/>
        <v>PAID OFF</v>
      </c>
      <c r="AN51" s="162" t="str">
        <f t="shared" si="56"/>
        <v>PAID OFF</v>
      </c>
      <c r="AO51" s="162" t="str">
        <f t="shared" si="56"/>
        <v>PAID OFF</v>
      </c>
      <c r="AP51" s="162" t="str">
        <f t="shared" si="56"/>
        <v>PAID OFF</v>
      </c>
      <c r="AQ51" s="162" t="str">
        <f t="shared" si="56"/>
        <v>PAID OFF</v>
      </c>
      <c r="AR51" s="162" t="str">
        <f t="shared" si="56"/>
        <v>PAID OFF</v>
      </c>
      <c r="AS51" s="162" t="str">
        <f t="shared" si="56"/>
        <v>PAID OFF</v>
      </c>
      <c r="AT51" s="162" t="str">
        <f t="shared" si="56"/>
        <v>PAID OFF</v>
      </c>
      <c r="AU51" s="162" t="str">
        <f t="shared" si="56"/>
        <v>PAID OFF</v>
      </c>
      <c r="AV51" s="162" t="str">
        <f t="shared" si="56"/>
        <v>PAID OFF</v>
      </c>
      <c r="AW51" s="162" t="str">
        <f t="shared" si="56"/>
        <v>PAID OFF</v>
      </c>
      <c r="AX51" s="162" t="str">
        <f t="shared" si="56"/>
        <v>PAID OFF</v>
      </c>
      <c r="AY51" s="162" t="str">
        <f t="shared" si="56"/>
        <v>PAID OFF</v>
      </c>
      <c r="AZ51" s="162" t="str">
        <f t="shared" si="56"/>
        <v>PAID OFF</v>
      </c>
      <c r="BA51" s="162" t="str">
        <f t="shared" si="56"/>
        <v>PAID OFF</v>
      </c>
      <c r="BB51" s="162" t="str">
        <f t="shared" si="56"/>
        <v>PAID OFF</v>
      </c>
      <c r="BC51" s="162" t="str">
        <f t="shared" si="56"/>
        <v>PAID OFF</v>
      </c>
      <c r="BD51" s="162" t="str">
        <f t="shared" si="56"/>
        <v>PAID OFF</v>
      </c>
      <c r="BE51" s="162" t="str">
        <f t="shared" si="56"/>
        <v>PAID OFF</v>
      </c>
      <c r="BF51" s="162" t="str">
        <f t="shared" si="56"/>
        <v>PAID OFF</v>
      </c>
      <c r="BG51" s="162" t="str">
        <f t="shared" si="56"/>
        <v>PAID OFF</v>
      </c>
      <c r="BH51" s="162" t="str">
        <f t="shared" si="56"/>
        <v>PAID OFF</v>
      </c>
      <c r="BI51" s="162" t="str">
        <f t="shared" si="56"/>
        <v>PAID OFF</v>
      </c>
      <c r="BJ51" s="162" t="str">
        <f t="shared" si="56"/>
        <v>PAID OFF</v>
      </c>
      <c r="BK51" s="162" t="str">
        <f t="shared" si="56"/>
        <v>PAID OFF</v>
      </c>
      <c r="BL51" s="162" t="str">
        <f t="shared" si="56"/>
        <v>PAID OFF</v>
      </c>
      <c r="BM51" s="162" t="str">
        <f t="shared" si="56"/>
        <v>PAID OFF</v>
      </c>
      <c r="BN51" s="162" t="str">
        <f t="shared" si="56"/>
        <v>PAID OFF</v>
      </c>
      <c r="BO51" s="162" t="str">
        <f t="shared" si="56"/>
        <v>PAID OFF</v>
      </c>
      <c r="BP51" s="162" t="str">
        <f t="shared" ref="BP51:CU51" si="57">IF(BP50=0,"PAID OFF","")</f>
        <v>PAID OFF</v>
      </c>
      <c r="BQ51" s="162" t="str">
        <f t="shared" si="57"/>
        <v>PAID OFF</v>
      </c>
      <c r="BR51" s="162" t="str">
        <f t="shared" si="57"/>
        <v>PAID OFF</v>
      </c>
      <c r="BS51" s="162" t="str">
        <f t="shared" si="57"/>
        <v>PAID OFF</v>
      </c>
      <c r="BT51" s="162" t="str">
        <f t="shared" si="57"/>
        <v>PAID OFF</v>
      </c>
      <c r="BU51" s="162" t="str">
        <f t="shared" si="57"/>
        <v>PAID OFF</v>
      </c>
      <c r="BV51" s="162" t="str">
        <f t="shared" si="57"/>
        <v>PAID OFF</v>
      </c>
      <c r="BW51" s="162" t="str">
        <f t="shared" si="57"/>
        <v>PAID OFF</v>
      </c>
      <c r="BX51" s="162" t="str">
        <f t="shared" si="57"/>
        <v>PAID OFF</v>
      </c>
      <c r="BY51" s="162" t="str">
        <f t="shared" si="57"/>
        <v>PAID OFF</v>
      </c>
      <c r="BZ51" s="162" t="str">
        <f t="shared" si="57"/>
        <v>PAID OFF</v>
      </c>
      <c r="CA51" s="162" t="str">
        <f t="shared" si="57"/>
        <v>PAID OFF</v>
      </c>
      <c r="CB51" s="162" t="str">
        <f t="shared" si="57"/>
        <v>PAID OFF</v>
      </c>
      <c r="CC51" s="162" t="str">
        <f t="shared" si="57"/>
        <v>PAID OFF</v>
      </c>
      <c r="CD51" s="162" t="str">
        <f t="shared" si="57"/>
        <v>PAID OFF</v>
      </c>
      <c r="CE51" s="162" t="str">
        <f t="shared" si="57"/>
        <v>PAID OFF</v>
      </c>
      <c r="CF51" s="162" t="str">
        <f t="shared" si="57"/>
        <v>PAID OFF</v>
      </c>
      <c r="CG51" s="162" t="str">
        <f t="shared" si="57"/>
        <v>PAID OFF</v>
      </c>
      <c r="CH51" s="162" t="str">
        <f t="shared" si="57"/>
        <v>PAID OFF</v>
      </c>
      <c r="CI51" s="162" t="str">
        <f t="shared" si="57"/>
        <v>PAID OFF</v>
      </c>
      <c r="CJ51" s="162" t="str">
        <f t="shared" si="57"/>
        <v>PAID OFF</v>
      </c>
      <c r="CK51" s="162" t="str">
        <f t="shared" si="57"/>
        <v>PAID OFF</v>
      </c>
      <c r="CL51" s="162" t="str">
        <f t="shared" si="57"/>
        <v>PAID OFF</v>
      </c>
      <c r="CM51" s="162" t="str">
        <f t="shared" si="57"/>
        <v>PAID OFF</v>
      </c>
      <c r="CN51" s="162" t="str">
        <f t="shared" si="57"/>
        <v>PAID OFF</v>
      </c>
      <c r="CO51" s="162" t="str">
        <f t="shared" si="57"/>
        <v>PAID OFF</v>
      </c>
      <c r="CP51" s="162" t="str">
        <f t="shared" si="57"/>
        <v>PAID OFF</v>
      </c>
      <c r="CQ51" s="162" t="str">
        <f t="shared" si="57"/>
        <v>PAID OFF</v>
      </c>
      <c r="CR51" s="162" t="str">
        <f t="shared" si="57"/>
        <v>PAID OFF</v>
      </c>
      <c r="CS51" s="162" t="str">
        <f t="shared" si="57"/>
        <v>PAID OFF</v>
      </c>
      <c r="CT51" s="162" t="str">
        <f t="shared" si="57"/>
        <v>PAID OFF</v>
      </c>
      <c r="CU51" s="162" t="str">
        <f t="shared" si="57"/>
        <v>PAID OFF</v>
      </c>
    </row>
    <row r="52" spans="1:99" x14ac:dyDescent="0.35">
      <c r="A52" s="42"/>
      <c r="B52" s="163"/>
      <c r="C52" s="163">
        <f>IF(C51="PAID OFF",1,1)</f>
        <v>1</v>
      </c>
      <c r="D52" s="163" t="str">
        <f>IF(D51="PAID OFF","",C52+1)</f>
        <v/>
      </c>
      <c r="E52" s="163" t="str">
        <f>IF(E51="PAID OFF","",D52+1)</f>
        <v/>
      </c>
      <c r="F52" s="163" t="str">
        <f t="shared" ref="F52:BQ52" si="58">IF(F51="PAID OFF","",E52+1)</f>
        <v/>
      </c>
      <c r="G52" s="163" t="str">
        <f t="shared" si="58"/>
        <v/>
      </c>
      <c r="H52" s="163" t="str">
        <f t="shared" si="58"/>
        <v/>
      </c>
      <c r="I52" s="163" t="str">
        <f t="shared" si="58"/>
        <v/>
      </c>
      <c r="J52" s="163" t="str">
        <f t="shared" si="58"/>
        <v/>
      </c>
      <c r="K52" s="163" t="str">
        <f t="shared" si="58"/>
        <v/>
      </c>
      <c r="L52" s="163" t="str">
        <f t="shared" si="58"/>
        <v/>
      </c>
      <c r="M52" s="163" t="str">
        <f t="shared" si="58"/>
        <v/>
      </c>
      <c r="N52" s="163" t="str">
        <f t="shared" si="58"/>
        <v/>
      </c>
      <c r="O52" s="163" t="str">
        <f t="shared" si="58"/>
        <v/>
      </c>
      <c r="P52" s="163" t="str">
        <f t="shared" si="58"/>
        <v/>
      </c>
      <c r="Q52" s="163" t="str">
        <f t="shared" si="58"/>
        <v/>
      </c>
      <c r="R52" s="163" t="str">
        <f t="shared" si="58"/>
        <v/>
      </c>
      <c r="S52" s="163" t="str">
        <f t="shared" si="58"/>
        <v/>
      </c>
      <c r="T52" s="163" t="str">
        <f t="shared" si="58"/>
        <v/>
      </c>
      <c r="U52" s="163" t="str">
        <f t="shared" si="58"/>
        <v/>
      </c>
      <c r="V52" s="163" t="str">
        <f t="shared" si="58"/>
        <v/>
      </c>
      <c r="W52" s="163" t="str">
        <f t="shared" si="58"/>
        <v/>
      </c>
      <c r="X52" s="163" t="str">
        <f t="shared" si="58"/>
        <v/>
      </c>
      <c r="Y52" s="163" t="str">
        <f t="shared" si="58"/>
        <v/>
      </c>
      <c r="Z52" s="163" t="str">
        <f t="shared" si="58"/>
        <v/>
      </c>
      <c r="AA52" s="163" t="str">
        <f t="shared" si="58"/>
        <v/>
      </c>
      <c r="AB52" s="163" t="str">
        <f t="shared" si="58"/>
        <v/>
      </c>
      <c r="AC52" s="163" t="str">
        <f t="shared" si="58"/>
        <v/>
      </c>
      <c r="AD52" s="163" t="str">
        <f t="shared" si="58"/>
        <v/>
      </c>
      <c r="AE52" s="163" t="str">
        <f t="shared" si="58"/>
        <v/>
      </c>
      <c r="AF52" s="163" t="str">
        <f t="shared" si="58"/>
        <v/>
      </c>
      <c r="AG52" s="163" t="str">
        <f t="shared" si="58"/>
        <v/>
      </c>
      <c r="AH52" s="163" t="str">
        <f t="shared" si="58"/>
        <v/>
      </c>
      <c r="AI52" s="163" t="str">
        <f t="shared" si="58"/>
        <v/>
      </c>
      <c r="AJ52" s="163" t="str">
        <f t="shared" si="58"/>
        <v/>
      </c>
      <c r="AK52" s="163" t="str">
        <f t="shared" si="58"/>
        <v/>
      </c>
      <c r="AL52" s="163" t="str">
        <f t="shared" si="58"/>
        <v/>
      </c>
      <c r="AM52" s="163" t="str">
        <f t="shared" si="58"/>
        <v/>
      </c>
      <c r="AN52" s="163" t="str">
        <f t="shared" si="58"/>
        <v/>
      </c>
      <c r="AO52" s="163" t="str">
        <f t="shared" si="58"/>
        <v/>
      </c>
      <c r="AP52" s="163" t="str">
        <f t="shared" si="58"/>
        <v/>
      </c>
      <c r="AQ52" s="163" t="str">
        <f t="shared" si="58"/>
        <v/>
      </c>
      <c r="AR52" s="163" t="str">
        <f t="shared" si="58"/>
        <v/>
      </c>
      <c r="AS52" s="163" t="str">
        <f t="shared" si="58"/>
        <v/>
      </c>
      <c r="AT52" s="163" t="str">
        <f t="shared" si="58"/>
        <v/>
      </c>
      <c r="AU52" s="163" t="str">
        <f t="shared" si="58"/>
        <v/>
      </c>
      <c r="AV52" s="163" t="str">
        <f t="shared" si="58"/>
        <v/>
      </c>
      <c r="AW52" s="163" t="str">
        <f t="shared" si="58"/>
        <v/>
      </c>
      <c r="AX52" s="163" t="str">
        <f t="shared" si="58"/>
        <v/>
      </c>
      <c r="AY52" s="163" t="str">
        <f t="shared" si="58"/>
        <v/>
      </c>
      <c r="AZ52" s="163" t="str">
        <f t="shared" si="58"/>
        <v/>
      </c>
      <c r="BA52" s="163" t="str">
        <f t="shared" si="58"/>
        <v/>
      </c>
      <c r="BB52" s="163" t="str">
        <f t="shared" si="58"/>
        <v/>
      </c>
      <c r="BC52" s="163" t="str">
        <f t="shared" si="58"/>
        <v/>
      </c>
      <c r="BD52" s="163" t="str">
        <f t="shared" si="58"/>
        <v/>
      </c>
      <c r="BE52" s="163" t="str">
        <f t="shared" si="58"/>
        <v/>
      </c>
      <c r="BF52" s="163" t="str">
        <f t="shared" si="58"/>
        <v/>
      </c>
      <c r="BG52" s="163" t="str">
        <f t="shared" si="58"/>
        <v/>
      </c>
      <c r="BH52" s="163" t="str">
        <f t="shared" si="58"/>
        <v/>
      </c>
      <c r="BI52" s="163" t="str">
        <f t="shared" si="58"/>
        <v/>
      </c>
      <c r="BJ52" s="163" t="str">
        <f t="shared" si="58"/>
        <v/>
      </c>
      <c r="BK52" s="163" t="str">
        <f t="shared" si="58"/>
        <v/>
      </c>
      <c r="BL52" s="163" t="str">
        <f t="shared" si="58"/>
        <v/>
      </c>
      <c r="BM52" s="163" t="str">
        <f t="shared" si="58"/>
        <v/>
      </c>
      <c r="BN52" s="163" t="str">
        <f t="shared" si="58"/>
        <v/>
      </c>
      <c r="BO52" s="163" t="str">
        <f t="shared" si="58"/>
        <v/>
      </c>
      <c r="BP52" s="163" t="str">
        <f t="shared" si="58"/>
        <v/>
      </c>
      <c r="BQ52" s="163" t="str">
        <f t="shared" si="58"/>
        <v/>
      </c>
      <c r="BR52" s="163" t="str">
        <f t="shared" ref="BR52:CU52" si="59">IF(BR51="PAID OFF","",BQ52+1)</f>
        <v/>
      </c>
      <c r="BS52" s="163" t="str">
        <f t="shared" si="59"/>
        <v/>
      </c>
      <c r="BT52" s="163" t="str">
        <f t="shared" si="59"/>
        <v/>
      </c>
      <c r="BU52" s="163" t="str">
        <f t="shared" si="59"/>
        <v/>
      </c>
      <c r="BV52" s="163" t="str">
        <f t="shared" si="59"/>
        <v/>
      </c>
      <c r="BW52" s="163" t="str">
        <f t="shared" si="59"/>
        <v/>
      </c>
      <c r="BX52" s="163" t="str">
        <f t="shared" si="59"/>
        <v/>
      </c>
      <c r="BY52" s="163" t="str">
        <f t="shared" si="59"/>
        <v/>
      </c>
      <c r="BZ52" s="163" t="str">
        <f t="shared" si="59"/>
        <v/>
      </c>
      <c r="CA52" s="163" t="str">
        <f t="shared" si="59"/>
        <v/>
      </c>
      <c r="CB52" s="163" t="str">
        <f t="shared" si="59"/>
        <v/>
      </c>
      <c r="CC52" s="163" t="str">
        <f t="shared" si="59"/>
        <v/>
      </c>
      <c r="CD52" s="163" t="str">
        <f t="shared" si="59"/>
        <v/>
      </c>
      <c r="CE52" s="163" t="str">
        <f t="shared" si="59"/>
        <v/>
      </c>
      <c r="CF52" s="163" t="str">
        <f t="shared" si="59"/>
        <v/>
      </c>
      <c r="CG52" s="163" t="str">
        <f t="shared" si="59"/>
        <v/>
      </c>
      <c r="CH52" s="163" t="str">
        <f t="shared" si="59"/>
        <v/>
      </c>
      <c r="CI52" s="163" t="str">
        <f t="shared" si="59"/>
        <v/>
      </c>
      <c r="CJ52" s="163" t="str">
        <f t="shared" si="59"/>
        <v/>
      </c>
      <c r="CK52" s="163" t="str">
        <f t="shared" si="59"/>
        <v/>
      </c>
      <c r="CL52" s="163" t="str">
        <f t="shared" si="59"/>
        <v/>
      </c>
      <c r="CM52" s="163" t="str">
        <f t="shared" si="59"/>
        <v/>
      </c>
      <c r="CN52" s="163" t="str">
        <f t="shared" si="59"/>
        <v/>
      </c>
      <c r="CO52" s="163" t="str">
        <f t="shared" si="59"/>
        <v/>
      </c>
      <c r="CP52" s="163" t="str">
        <f t="shared" si="59"/>
        <v/>
      </c>
      <c r="CQ52" s="163" t="str">
        <f t="shared" si="59"/>
        <v/>
      </c>
      <c r="CR52" s="163" t="str">
        <f t="shared" si="59"/>
        <v/>
      </c>
      <c r="CS52" s="163" t="str">
        <f t="shared" si="59"/>
        <v/>
      </c>
      <c r="CT52" s="163" t="str">
        <f t="shared" si="59"/>
        <v/>
      </c>
      <c r="CU52" s="163" t="str">
        <f t="shared" si="59"/>
        <v/>
      </c>
    </row>
    <row r="53" spans="1:99" x14ac:dyDescent="0.35">
      <c r="A53" s="31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</row>
    <row r="54" spans="1:99" x14ac:dyDescent="0.35">
      <c r="A54" s="43" t="s">
        <v>43</v>
      </c>
      <c r="B54" s="165" t="str">
        <f>'In depth results'!J8</f>
        <v/>
      </c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</row>
    <row r="55" spans="1:99" x14ac:dyDescent="0.35">
      <c r="A55" s="44"/>
      <c r="B55" s="166" t="s">
        <v>32</v>
      </c>
      <c r="C55" s="166"/>
      <c r="D55" s="167">
        <f>C60</f>
        <v>0</v>
      </c>
      <c r="E55" s="167">
        <f>D60</f>
        <v>0</v>
      </c>
      <c r="F55" s="167">
        <f t="shared" ref="F55:BQ55" si="60">E60</f>
        <v>0</v>
      </c>
      <c r="G55" s="167">
        <f t="shared" si="60"/>
        <v>0</v>
      </c>
      <c r="H55" s="167">
        <f t="shared" si="60"/>
        <v>0</v>
      </c>
      <c r="I55" s="167">
        <f t="shared" si="60"/>
        <v>0</v>
      </c>
      <c r="J55" s="167">
        <f t="shared" si="60"/>
        <v>0</v>
      </c>
      <c r="K55" s="167">
        <f t="shared" si="60"/>
        <v>0</v>
      </c>
      <c r="L55" s="167">
        <f t="shared" si="60"/>
        <v>0</v>
      </c>
      <c r="M55" s="167">
        <f t="shared" si="60"/>
        <v>0</v>
      </c>
      <c r="N55" s="167">
        <f t="shared" si="60"/>
        <v>0</v>
      </c>
      <c r="O55" s="167">
        <f t="shared" si="60"/>
        <v>0</v>
      </c>
      <c r="P55" s="167">
        <f t="shared" si="60"/>
        <v>0</v>
      </c>
      <c r="Q55" s="167">
        <f t="shared" si="60"/>
        <v>0</v>
      </c>
      <c r="R55" s="167">
        <f t="shared" si="60"/>
        <v>0</v>
      </c>
      <c r="S55" s="167">
        <f t="shared" si="60"/>
        <v>0</v>
      </c>
      <c r="T55" s="167">
        <f t="shared" si="60"/>
        <v>0</v>
      </c>
      <c r="U55" s="167">
        <f t="shared" si="60"/>
        <v>0</v>
      </c>
      <c r="V55" s="167">
        <f t="shared" si="60"/>
        <v>0</v>
      </c>
      <c r="W55" s="167">
        <f t="shared" si="60"/>
        <v>0</v>
      </c>
      <c r="X55" s="167">
        <f t="shared" si="60"/>
        <v>0</v>
      </c>
      <c r="Y55" s="167">
        <f t="shared" si="60"/>
        <v>0</v>
      </c>
      <c r="Z55" s="167">
        <f t="shared" si="60"/>
        <v>0</v>
      </c>
      <c r="AA55" s="167">
        <f t="shared" si="60"/>
        <v>0</v>
      </c>
      <c r="AB55" s="167">
        <f t="shared" si="60"/>
        <v>0</v>
      </c>
      <c r="AC55" s="167">
        <f t="shared" si="60"/>
        <v>0</v>
      </c>
      <c r="AD55" s="167">
        <f t="shared" si="60"/>
        <v>0</v>
      </c>
      <c r="AE55" s="167">
        <f t="shared" si="60"/>
        <v>0</v>
      </c>
      <c r="AF55" s="167">
        <f t="shared" si="60"/>
        <v>0</v>
      </c>
      <c r="AG55" s="167">
        <f t="shared" si="60"/>
        <v>0</v>
      </c>
      <c r="AH55" s="167">
        <f t="shared" si="60"/>
        <v>0</v>
      </c>
      <c r="AI55" s="167">
        <f t="shared" si="60"/>
        <v>0</v>
      </c>
      <c r="AJ55" s="167">
        <f t="shared" si="60"/>
        <v>0</v>
      </c>
      <c r="AK55" s="167">
        <f t="shared" si="60"/>
        <v>0</v>
      </c>
      <c r="AL55" s="167">
        <f t="shared" si="60"/>
        <v>0</v>
      </c>
      <c r="AM55" s="167">
        <f t="shared" si="60"/>
        <v>0</v>
      </c>
      <c r="AN55" s="167">
        <f t="shared" si="60"/>
        <v>0</v>
      </c>
      <c r="AO55" s="167">
        <f t="shared" si="60"/>
        <v>0</v>
      </c>
      <c r="AP55" s="167">
        <f t="shared" si="60"/>
        <v>0</v>
      </c>
      <c r="AQ55" s="167">
        <f t="shared" si="60"/>
        <v>0</v>
      </c>
      <c r="AR55" s="167">
        <f t="shared" si="60"/>
        <v>0</v>
      </c>
      <c r="AS55" s="167">
        <f t="shared" si="60"/>
        <v>0</v>
      </c>
      <c r="AT55" s="167">
        <f t="shared" si="60"/>
        <v>0</v>
      </c>
      <c r="AU55" s="167">
        <f t="shared" si="60"/>
        <v>0</v>
      </c>
      <c r="AV55" s="167">
        <f t="shared" si="60"/>
        <v>0</v>
      </c>
      <c r="AW55" s="167">
        <f t="shared" si="60"/>
        <v>0</v>
      </c>
      <c r="AX55" s="167">
        <f t="shared" si="60"/>
        <v>0</v>
      </c>
      <c r="AY55" s="167">
        <f t="shared" si="60"/>
        <v>0</v>
      </c>
      <c r="AZ55" s="167">
        <f t="shared" si="60"/>
        <v>0</v>
      </c>
      <c r="BA55" s="167">
        <f t="shared" si="60"/>
        <v>0</v>
      </c>
      <c r="BB55" s="167">
        <f t="shared" si="60"/>
        <v>0</v>
      </c>
      <c r="BC55" s="167">
        <f t="shared" si="60"/>
        <v>0</v>
      </c>
      <c r="BD55" s="167">
        <f t="shared" si="60"/>
        <v>0</v>
      </c>
      <c r="BE55" s="167">
        <f t="shared" si="60"/>
        <v>0</v>
      </c>
      <c r="BF55" s="167">
        <f t="shared" si="60"/>
        <v>0</v>
      </c>
      <c r="BG55" s="167">
        <f t="shared" si="60"/>
        <v>0</v>
      </c>
      <c r="BH55" s="167">
        <f t="shared" si="60"/>
        <v>0</v>
      </c>
      <c r="BI55" s="167">
        <f t="shared" si="60"/>
        <v>0</v>
      </c>
      <c r="BJ55" s="167">
        <f t="shared" si="60"/>
        <v>0</v>
      </c>
      <c r="BK55" s="167">
        <f t="shared" si="60"/>
        <v>0</v>
      </c>
      <c r="BL55" s="167">
        <f t="shared" si="60"/>
        <v>0</v>
      </c>
      <c r="BM55" s="167">
        <f t="shared" si="60"/>
        <v>0</v>
      </c>
      <c r="BN55" s="167">
        <f t="shared" si="60"/>
        <v>0</v>
      </c>
      <c r="BO55" s="167">
        <f t="shared" si="60"/>
        <v>0</v>
      </c>
      <c r="BP55" s="167">
        <f t="shared" si="60"/>
        <v>0</v>
      </c>
      <c r="BQ55" s="167">
        <f t="shared" si="60"/>
        <v>0</v>
      </c>
      <c r="BR55" s="167">
        <f t="shared" ref="BR55:CU55" si="61">BQ60</f>
        <v>0</v>
      </c>
      <c r="BS55" s="167">
        <f t="shared" si="61"/>
        <v>0</v>
      </c>
      <c r="BT55" s="167">
        <f t="shared" si="61"/>
        <v>0</v>
      </c>
      <c r="BU55" s="167">
        <f t="shared" si="61"/>
        <v>0</v>
      </c>
      <c r="BV55" s="167">
        <f t="shared" si="61"/>
        <v>0</v>
      </c>
      <c r="BW55" s="167">
        <f t="shared" si="61"/>
        <v>0</v>
      </c>
      <c r="BX55" s="167">
        <f t="shared" si="61"/>
        <v>0</v>
      </c>
      <c r="BY55" s="167">
        <f t="shared" si="61"/>
        <v>0</v>
      </c>
      <c r="BZ55" s="167">
        <f t="shared" si="61"/>
        <v>0</v>
      </c>
      <c r="CA55" s="167">
        <f t="shared" si="61"/>
        <v>0</v>
      </c>
      <c r="CB55" s="167">
        <f t="shared" si="61"/>
        <v>0</v>
      </c>
      <c r="CC55" s="167">
        <f t="shared" si="61"/>
        <v>0</v>
      </c>
      <c r="CD55" s="167">
        <f t="shared" si="61"/>
        <v>0</v>
      </c>
      <c r="CE55" s="167">
        <f t="shared" si="61"/>
        <v>0</v>
      </c>
      <c r="CF55" s="167">
        <f t="shared" si="61"/>
        <v>0</v>
      </c>
      <c r="CG55" s="167">
        <f t="shared" si="61"/>
        <v>0</v>
      </c>
      <c r="CH55" s="167">
        <f t="shared" si="61"/>
        <v>0</v>
      </c>
      <c r="CI55" s="167">
        <f t="shared" si="61"/>
        <v>0</v>
      </c>
      <c r="CJ55" s="167">
        <f t="shared" si="61"/>
        <v>0</v>
      </c>
      <c r="CK55" s="167">
        <f t="shared" si="61"/>
        <v>0</v>
      </c>
      <c r="CL55" s="167">
        <f t="shared" si="61"/>
        <v>0</v>
      </c>
      <c r="CM55" s="167">
        <f t="shared" si="61"/>
        <v>0</v>
      </c>
      <c r="CN55" s="167">
        <f t="shared" si="61"/>
        <v>0</v>
      </c>
      <c r="CO55" s="167">
        <f t="shared" si="61"/>
        <v>0</v>
      </c>
      <c r="CP55" s="167">
        <f t="shared" si="61"/>
        <v>0</v>
      </c>
      <c r="CQ55" s="167">
        <f t="shared" si="61"/>
        <v>0</v>
      </c>
      <c r="CR55" s="167">
        <f t="shared" si="61"/>
        <v>0</v>
      </c>
      <c r="CS55" s="167">
        <f t="shared" si="61"/>
        <v>0</v>
      </c>
      <c r="CT55" s="167">
        <f t="shared" si="61"/>
        <v>0</v>
      </c>
      <c r="CU55" s="167">
        <f t="shared" si="61"/>
        <v>0</v>
      </c>
    </row>
    <row r="56" spans="1:99" x14ac:dyDescent="0.35">
      <c r="A56" s="44"/>
      <c r="B56" s="166" t="s">
        <v>33</v>
      </c>
      <c r="C56" s="167">
        <f>C57*('In depth results'!L8/12)</f>
        <v>0</v>
      </c>
      <c r="D56" s="167">
        <f>D55*('In depth results'!$C$8/12)</f>
        <v>0</v>
      </c>
      <c r="E56" s="167">
        <f>E55*('In depth results'!$C$8/12)</f>
        <v>0</v>
      </c>
      <c r="F56" s="167">
        <f>F55*('In depth results'!$C$8/12)</f>
        <v>0</v>
      </c>
      <c r="G56" s="167">
        <f>G55*('In depth results'!$C$8/12)</f>
        <v>0</v>
      </c>
      <c r="H56" s="167">
        <f>H55*('In depth results'!$C$8/12)</f>
        <v>0</v>
      </c>
      <c r="I56" s="167">
        <f>I55*('In depth results'!$C$8/12)</f>
        <v>0</v>
      </c>
      <c r="J56" s="167">
        <f>J55*('In depth results'!$C$8/12)</f>
        <v>0</v>
      </c>
      <c r="K56" s="167">
        <f>K55*('In depth results'!$C$8/12)</f>
        <v>0</v>
      </c>
      <c r="L56" s="167">
        <f>L55*('In depth results'!$C$8/12)</f>
        <v>0</v>
      </c>
      <c r="M56" s="167">
        <f>M55*('In depth results'!$C$8/12)</f>
        <v>0</v>
      </c>
      <c r="N56" s="167">
        <f>N55*('In depth results'!$C$8/12)</f>
        <v>0</v>
      </c>
      <c r="O56" s="167">
        <f>O55*('In depth results'!$C$8/12)</f>
        <v>0</v>
      </c>
      <c r="P56" s="167">
        <f>P55*('In depth results'!$C$8/12)</f>
        <v>0</v>
      </c>
      <c r="Q56" s="167">
        <f>Q55*('In depth results'!$C$8/12)</f>
        <v>0</v>
      </c>
      <c r="R56" s="167">
        <f>R55*('In depth results'!$C$8/12)</f>
        <v>0</v>
      </c>
      <c r="S56" s="167">
        <f>S55*('In depth results'!$C$8/12)</f>
        <v>0</v>
      </c>
      <c r="T56" s="167">
        <f>T55*('In depth results'!$C$8/12)</f>
        <v>0</v>
      </c>
      <c r="U56" s="167">
        <f>U55*('In depth results'!$C$8/12)</f>
        <v>0</v>
      </c>
      <c r="V56" s="167">
        <f>V55*('In depth results'!$C$8/12)</f>
        <v>0</v>
      </c>
      <c r="W56" s="167">
        <f>W55*('In depth results'!$C$8/12)</f>
        <v>0</v>
      </c>
      <c r="X56" s="167">
        <f>X55*('In depth results'!$C$8/12)</f>
        <v>0</v>
      </c>
      <c r="Y56" s="167">
        <f>Y55*('In depth results'!$C$8/12)</f>
        <v>0</v>
      </c>
      <c r="Z56" s="167">
        <f>Z55*('In depth results'!$C$8/12)</f>
        <v>0</v>
      </c>
      <c r="AA56" s="167">
        <f>AA55*('In depth results'!$C$8/12)</f>
        <v>0</v>
      </c>
      <c r="AB56" s="167">
        <f>AB55*('In depth results'!$C$8/12)</f>
        <v>0</v>
      </c>
      <c r="AC56" s="167">
        <f>AC55*('In depth results'!$C$8/12)</f>
        <v>0</v>
      </c>
      <c r="AD56" s="167">
        <f>AD55*('In depth results'!$C$8/12)</f>
        <v>0</v>
      </c>
      <c r="AE56" s="167">
        <f>AE55*('In depth results'!$C$8/12)</f>
        <v>0</v>
      </c>
      <c r="AF56" s="167">
        <f>AF55*('In depth results'!$C$8/12)</f>
        <v>0</v>
      </c>
      <c r="AG56" s="167">
        <f>AG55*('In depth results'!$C$8/12)</f>
        <v>0</v>
      </c>
      <c r="AH56" s="167">
        <f>AH55*('In depth results'!$C$8/12)</f>
        <v>0</v>
      </c>
      <c r="AI56" s="167">
        <f>AI55*('In depth results'!$C$8/12)</f>
        <v>0</v>
      </c>
      <c r="AJ56" s="167">
        <f>AJ55*('In depth results'!$C$8/12)</f>
        <v>0</v>
      </c>
      <c r="AK56" s="167">
        <f>AK55*('In depth results'!$C$8/12)</f>
        <v>0</v>
      </c>
      <c r="AL56" s="167">
        <f>AL55*('In depth results'!$C$8/12)</f>
        <v>0</v>
      </c>
      <c r="AM56" s="167">
        <f>AM55*('In depth results'!$C$8/12)</f>
        <v>0</v>
      </c>
      <c r="AN56" s="167">
        <f>AN55*('In depth results'!$C$8/12)</f>
        <v>0</v>
      </c>
      <c r="AO56" s="167">
        <f>AO55*('In depth results'!$C$8/12)</f>
        <v>0</v>
      </c>
      <c r="AP56" s="167">
        <f>AP55*('In depth results'!$C$8/12)</f>
        <v>0</v>
      </c>
      <c r="AQ56" s="167">
        <f>AQ55*('In depth results'!$C$8/12)</f>
        <v>0</v>
      </c>
      <c r="AR56" s="167">
        <f>AR55*('In depth results'!$C$8/12)</f>
        <v>0</v>
      </c>
      <c r="AS56" s="167">
        <f>AS55*('In depth results'!$C$8/12)</f>
        <v>0</v>
      </c>
      <c r="AT56" s="167">
        <f>AT55*('In depth results'!$C$8/12)</f>
        <v>0</v>
      </c>
      <c r="AU56" s="167">
        <f>AU55*('In depth results'!$C$8/12)</f>
        <v>0</v>
      </c>
      <c r="AV56" s="167">
        <f>AV55*('In depth results'!$C$8/12)</f>
        <v>0</v>
      </c>
      <c r="AW56" s="167">
        <f>AW55*('In depth results'!$C$8/12)</f>
        <v>0</v>
      </c>
      <c r="AX56" s="167">
        <f>AX55*('In depth results'!$C$8/12)</f>
        <v>0</v>
      </c>
      <c r="AY56" s="167">
        <f>AY55*('In depth results'!$C$8/12)</f>
        <v>0</v>
      </c>
      <c r="AZ56" s="167">
        <f>AZ55*('In depth results'!$C$8/12)</f>
        <v>0</v>
      </c>
      <c r="BA56" s="167">
        <f>BA55*('In depth results'!$C$8/12)</f>
        <v>0</v>
      </c>
      <c r="BB56" s="167">
        <f>BB55*('In depth results'!$C$8/12)</f>
        <v>0</v>
      </c>
      <c r="BC56" s="167">
        <f>BC55*('In depth results'!$C$8/12)</f>
        <v>0</v>
      </c>
      <c r="BD56" s="167">
        <f>BD55*('In depth results'!$C$8/12)</f>
        <v>0</v>
      </c>
      <c r="BE56" s="167">
        <f>BE55*('In depth results'!$C$8/12)</f>
        <v>0</v>
      </c>
      <c r="BF56" s="167">
        <f>BF55*('In depth results'!$C$8/12)</f>
        <v>0</v>
      </c>
      <c r="BG56" s="167">
        <f>BG55*('In depth results'!$C$8/12)</f>
        <v>0</v>
      </c>
      <c r="BH56" s="167">
        <f>BH55*('In depth results'!$C$8/12)</f>
        <v>0</v>
      </c>
      <c r="BI56" s="167">
        <f>BI55*('In depth results'!$C$8/12)</f>
        <v>0</v>
      </c>
      <c r="BJ56" s="167">
        <f>BJ55*('In depth results'!$C$8/12)</f>
        <v>0</v>
      </c>
      <c r="BK56" s="167">
        <f>BK55*('In depth results'!$C$8/12)</f>
        <v>0</v>
      </c>
      <c r="BL56" s="167">
        <f>BL55*('In depth results'!$C$8/12)</f>
        <v>0</v>
      </c>
      <c r="BM56" s="167">
        <f>BM55*('In depth results'!$C$8/12)</f>
        <v>0</v>
      </c>
      <c r="BN56" s="167">
        <f>BN55*('In depth results'!$C$8/12)</f>
        <v>0</v>
      </c>
      <c r="BO56" s="167">
        <f>BO55*('In depth results'!$C$8/12)</f>
        <v>0</v>
      </c>
      <c r="BP56" s="167">
        <f>BP55*('In depth results'!$C$8/12)</f>
        <v>0</v>
      </c>
      <c r="BQ56" s="167">
        <f>BQ55*('In depth results'!$C$8/12)</f>
        <v>0</v>
      </c>
      <c r="BR56" s="167">
        <f>BR55*('In depth results'!$C$8/12)</f>
        <v>0</v>
      </c>
      <c r="BS56" s="167">
        <f>BS55*('In depth results'!$C$8/12)</f>
        <v>0</v>
      </c>
      <c r="BT56" s="167">
        <f>BT55*('In depth results'!$C$8/12)</f>
        <v>0</v>
      </c>
      <c r="BU56" s="167">
        <f>BU55*('In depth results'!$C$8/12)</f>
        <v>0</v>
      </c>
      <c r="BV56" s="167">
        <f>BV55*('In depth results'!$C$8/12)</f>
        <v>0</v>
      </c>
      <c r="BW56" s="167">
        <f>BW55*('In depth results'!$C$8/12)</f>
        <v>0</v>
      </c>
      <c r="BX56" s="167">
        <f>BX55*('In depth results'!$C$8/12)</f>
        <v>0</v>
      </c>
      <c r="BY56" s="167">
        <f>BY55*('In depth results'!$C$8/12)</f>
        <v>0</v>
      </c>
      <c r="BZ56" s="167">
        <f>BZ55*('In depth results'!$C$8/12)</f>
        <v>0</v>
      </c>
      <c r="CA56" s="167">
        <f>CA55*('In depth results'!$C$8/12)</f>
        <v>0</v>
      </c>
      <c r="CB56" s="167">
        <f>CB55*('In depth results'!$C$8/12)</f>
        <v>0</v>
      </c>
      <c r="CC56" s="167">
        <f>CC55*('In depth results'!$C$8/12)</f>
        <v>0</v>
      </c>
      <c r="CD56" s="167">
        <f>CD55*('In depth results'!$C$8/12)</f>
        <v>0</v>
      </c>
      <c r="CE56" s="167">
        <f>CE55*('In depth results'!$C$8/12)</f>
        <v>0</v>
      </c>
      <c r="CF56" s="167">
        <f>CF55*('In depth results'!$C$8/12)</f>
        <v>0</v>
      </c>
      <c r="CG56" s="167">
        <f>CG55*('In depth results'!$C$8/12)</f>
        <v>0</v>
      </c>
      <c r="CH56" s="167">
        <f>CH55*('In depth results'!$C$8/12)</f>
        <v>0</v>
      </c>
      <c r="CI56" s="167">
        <f>CI55*('In depth results'!$C$8/12)</f>
        <v>0</v>
      </c>
      <c r="CJ56" s="167">
        <f>CJ55*('In depth results'!$C$8/12)</f>
        <v>0</v>
      </c>
      <c r="CK56" s="167">
        <f>CK55*('In depth results'!$C$8/12)</f>
        <v>0</v>
      </c>
      <c r="CL56" s="167">
        <f>CL55*('In depth results'!$C$8/12)</f>
        <v>0</v>
      </c>
      <c r="CM56" s="167">
        <f>CM55*('In depth results'!$C$8/12)</f>
        <v>0</v>
      </c>
      <c r="CN56" s="167">
        <f>CN55*('In depth results'!$C$8/12)</f>
        <v>0</v>
      </c>
      <c r="CO56" s="167">
        <f>CO55*('In depth results'!$C$8/12)</f>
        <v>0</v>
      </c>
      <c r="CP56" s="167">
        <f>CP55*('In depth results'!$C$8/12)</f>
        <v>0</v>
      </c>
      <c r="CQ56" s="167">
        <f>CQ55*('In depth results'!$C$8/12)</f>
        <v>0</v>
      </c>
      <c r="CR56" s="167">
        <f>CR55*('In depth results'!$C$8/12)</f>
        <v>0</v>
      </c>
      <c r="CS56" s="167">
        <f>CS55*('In depth results'!$C$8/12)</f>
        <v>0</v>
      </c>
      <c r="CT56" s="167">
        <f>CT55*('In depth results'!$C$8/12)</f>
        <v>0</v>
      </c>
      <c r="CU56" s="167">
        <f>CU55*('In depth results'!$C$8/12)</f>
        <v>0</v>
      </c>
    </row>
    <row r="57" spans="1:99" x14ac:dyDescent="0.35">
      <c r="A57" s="44"/>
      <c r="B57" s="166" t="s">
        <v>34</v>
      </c>
      <c r="C57" s="167">
        <f>'In depth results'!K8</f>
        <v>0</v>
      </c>
      <c r="D57" s="167">
        <f>D55+D56</f>
        <v>0</v>
      </c>
      <c r="E57" s="167">
        <f t="shared" ref="E57:BP57" si="62">E55+E56</f>
        <v>0</v>
      </c>
      <c r="F57" s="167">
        <f t="shared" si="62"/>
        <v>0</v>
      </c>
      <c r="G57" s="167">
        <f t="shared" si="62"/>
        <v>0</v>
      </c>
      <c r="H57" s="167">
        <f t="shared" si="62"/>
        <v>0</v>
      </c>
      <c r="I57" s="167">
        <f t="shared" si="62"/>
        <v>0</v>
      </c>
      <c r="J57" s="167">
        <f t="shared" si="62"/>
        <v>0</v>
      </c>
      <c r="K57" s="167">
        <f t="shared" si="62"/>
        <v>0</v>
      </c>
      <c r="L57" s="167">
        <f t="shared" si="62"/>
        <v>0</v>
      </c>
      <c r="M57" s="167">
        <f t="shared" si="62"/>
        <v>0</v>
      </c>
      <c r="N57" s="167">
        <f t="shared" si="62"/>
        <v>0</v>
      </c>
      <c r="O57" s="167">
        <f t="shared" si="62"/>
        <v>0</v>
      </c>
      <c r="P57" s="167">
        <f t="shared" si="62"/>
        <v>0</v>
      </c>
      <c r="Q57" s="167">
        <f t="shared" si="62"/>
        <v>0</v>
      </c>
      <c r="R57" s="167">
        <f t="shared" si="62"/>
        <v>0</v>
      </c>
      <c r="S57" s="167">
        <f t="shared" si="62"/>
        <v>0</v>
      </c>
      <c r="T57" s="167">
        <f t="shared" si="62"/>
        <v>0</v>
      </c>
      <c r="U57" s="167">
        <f t="shared" si="62"/>
        <v>0</v>
      </c>
      <c r="V57" s="167">
        <f t="shared" si="62"/>
        <v>0</v>
      </c>
      <c r="W57" s="167">
        <f t="shared" si="62"/>
        <v>0</v>
      </c>
      <c r="X57" s="167">
        <f t="shared" si="62"/>
        <v>0</v>
      </c>
      <c r="Y57" s="167">
        <f t="shared" si="62"/>
        <v>0</v>
      </c>
      <c r="Z57" s="167">
        <f t="shared" si="62"/>
        <v>0</v>
      </c>
      <c r="AA57" s="167">
        <f t="shared" si="62"/>
        <v>0</v>
      </c>
      <c r="AB57" s="167">
        <f t="shared" si="62"/>
        <v>0</v>
      </c>
      <c r="AC57" s="167">
        <f t="shared" si="62"/>
        <v>0</v>
      </c>
      <c r="AD57" s="167">
        <f t="shared" si="62"/>
        <v>0</v>
      </c>
      <c r="AE57" s="167">
        <f t="shared" si="62"/>
        <v>0</v>
      </c>
      <c r="AF57" s="167">
        <f t="shared" si="62"/>
        <v>0</v>
      </c>
      <c r="AG57" s="167">
        <f t="shared" si="62"/>
        <v>0</v>
      </c>
      <c r="AH57" s="167">
        <f t="shared" si="62"/>
        <v>0</v>
      </c>
      <c r="AI57" s="167">
        <f t="shared" si="62"/>
        <v>0</v>
      </c>
      <c r="AJ57" s="167">
        <f t="shared" si="62"/>
        <v>0</v>
      </c>
      <c r="AK57" s="167">
        <f t="shared" si="62"/>
        <v>0</v>
      </c>
      <c r="AL57" s="167">
        <f t="shared" si="62"/>
        <v>0</v>
      </c>
      <c r="AM57" s="167">
        <f t="shared" si="62"/>
        <v>0</v>
      </c>
      <c r="AN57" s="167">
        <f t="shared" si="62"/>
        <v>0</v>
      </c>
      <c r="AO57" s="167">
        <f t="shared" si="62"/>
        <v>0</v>
      </c>
      <c r="AP57" s="167">
        <f t="shared" si="62"/>
        <v>0</v>
      </c>
      <c r="AQ57" s="167">
        <f t="shared" si="62"/>
        <v>0</v>
      </c>
      <c r="AR57" s="167">
        <f t="shared" si="62"/>
        <v>0</v>
      </c>
      <c r="AS57" s="167">
        <f t="shared" si="62"/>
        <v>0</v>
      </c>
      <c r="AT57" s="167">
        <f t="shared" si="62"/>
        <v>0</v>
      </c>
      <c r="AU57" s="167">
        <f t="shared" si="62"/>
        <v>0</v>
      </c>
      <c r="AV57" s="167">
        <f t="shared" si="62"/>
        <v>0</v>
      </c>
      <c r="AW57" s="167">
        <f t="shared" si="62"/>
        <v>0</v>
      </c>
      <c r="AX57" s="167">
        <f t="shared" si="62"/>
        <v>0</v>
      </c>
      <c r="AY57" s="167">
        <f t="shared" si="62"/>
        <v>0</v>
      </c>
      <c r="AZ57" s="167">
        <f t="shared" si="62"/>
        <v>0</v>
      </c>
      <c r="BA57" s="167">
        <f t="shared" si="62"/>
        <v>0</v>
      </c>
      <c r="BB57" s="167">
        <f t="shared" si="62"/>
        <v>0</v>
      </c>
      <c r="BC57" s="167">
        <f t="shared" si="62"/>
        <v>0</v>
      </c>
      <c r="BD57" s="167">
        <f t="shared" si="62"/>
        <v>0</v>
      </c>
      <c r="BE57" s="167">
        <f t="shared" si="62"/>
        <v>0</v>
      </c>
      <c r="BF57" s="167">
        <f t="shared" si="62"/>
        <v>0</v>
      </c>
      <c r="BG57" s="167">
        <f t="shared" si="62"/>
        <v>0</v>
      </c>
      <c r="BH57" s="167">
        <f t="shared" si="62"/>
        <v>0</v>
      </c>
      <c r="BI57" s="167">
        <f t="shared" si="62"/>
        <v>0</v>
      </c>
      <c r="BJ57" s="167">
        <f t="shared" si="62"/>
        <v>0</v>
      </c>
      <c r="BK57" s="167">
        <f t="shared" si="62"/>
        <v>0</v>
      </c>
      <c r="BL57" s="167">
        <f t="shared" si="62"/>
        <v>0</v>
      </c>
      <c r="BM57" s="167">
        <f t="shared" si="62"/>
        <v>0</v>
      </c>
      <c r="BN57" s="167">
        <f t="shared" si="62"/>
        <v>0</v>
      </c>
      <c r="BO57" s="167">
        <f t="shared" si="62"/>
        <v>0</v>
      </c>
      <c r="BP57" s="167">
        <f t="shared" si="62"/>
        <v>0</v>
      </c>
      <c r="BQ57" s="167">
        <f t="shared" ref="BQ57:CU57" si="63">BQ55+BQ56</f>
        <v>0</v>
      </c>
      <c r="BR57" s="167">
        <f t="shared" si="63"/>
        <v>0</v>
      </c>
      <c r="BS57" s="167">
        <f t="shared" si="63"/>
        <v>0</v>
      </c>
      <c r="BT57" s="167">
        <f t="shared" si="63"/>
        <v>0</v>
      </c>
      <c r="BU57" s="167">
        <f t="shared" si="63"/>
        <v>0</v>
      </c>
      <c r="BV57" s="167">
        <f t="shared" si="63"/>
        <v>0</v>
      </c>
      <c r="BW57" s="167">
        <f t="shared" si="63"/>
        <v>0</v>
      </c>
      <c r="BX57" s="167">
        <f t="shared" si="63"/>
        <v>0</v>
      </c>
      <c r="BY57" s="167">
        <f t="shared" si="63"/>
        <v>0</v>
      </c>
      <c r="BZ57" s="167">
        <f t="shared" si="63"/>
        <v>0</v>
      </c>
      <c r="CA57" s="167">
        <f t="shared" si="63"/>
        <v>0</v>
      </c>
      <c r="CB57" s="167">
        <f t="shared" si="63"/>
        <v>0</v>
      </c>
      <c r="CC57" s="167">
        <f t="shared" si="63"/>
        <v>0</v>
      </c>
      <c r="CD57" s="167">
        <f t="shared" si="63"/>
        <v>0</v>
      </c>
      <c r="CE57" s="167">
        <f t="shared" si="63"/>
        <v>0</v>
      </c>
      <c r="CF57" s="167">
        <f t="shared" si="63"/>
        <v>0</v>
      </c>
      <c r="CG57" s="167">
        <f t="shared" si="63"/>
        <v>0</v>
      </c>
      <c r="CH57" s="167">
        <f t="shared" si="63"/>
        <v>0</v>
      </c>
      <c r="CI57" s="167">
        <f t="shared" si="63"/>
        <v>0</v>
      </c>
      <c r="CJ57" s="167">
        <f t="shared" si="63"/>
        <v>0</v>
      </c>
      <c r="CK57" s="167">
        <f t="shared" si="63"/>
        <v>0</v>
      </c>
      <c r="CL57" s="167">
        <f t="shared" si="63"/>
        <v>0</v>
      </c>
      <c r="CM57" s="167">
        <f t="shared" si="63"/>
        <v>0</v>
      </c>
      <c r="CN57" s="167">
        <f t="shared" si="63"/>
        <v>0</v>
      </c>
      <c r="CO57" s="167">
        <f t="shared" si="63"/>
        <v>0</v>
      </c>
      <c r="CP57" s="167">
        <f t="shared" si="63"/>
        <v>0</v>
      </c>
      <c r="CQ57" s="167">
        <f t="shared" si="63"/>
        <v>0</v>
      </c>
      <c r="CR57" s="167">
        <f t="shared" si="63"/>
        <v>0</v>
      </c>
      <c r="CS57" s="167">
        <f t="shared" si="63"/>
        <v>0</v>
      </c>
      <c r="CT57" s="167">
        <f t="shared" si="63"/>
        <v>0</v>
      </c>
      <c r="CU57" s="167">
        <f t="shared" si="63"/>
        <v>0</v>
      </c>
    </row>
    <row r="58" spans="1:99" x14ac:dyDescent="0.35">
      <c r="A58" s="44"/>
      <c r="B58" s="166" t="s">
        <v>35</v>
      </c>
      <c r="C58" s="167">
        <f>IF(C57=0,'In depth results'!$M$8,'In depth results'!$M$8)+('No extra repayments workings'!C48-'No extra repayments workings'!C49)</f>
        <v>0</v>
      </c>
      <c r="D58" s="167">
        <f>IF(D57=0,'In depth results'!$M$8,'In depth results'!$M$8)+('No extra repayments workings'!D48-'No extra repayments workings'!D49)</f>
        <v>0</v>
      </c>
      <c r="E58" s="167">
        <f>IF(E57=0,'In depth results'!$M$8,'In depth results'!$M$8)+('No extra repayments workings'!E48-'No extra repayments workings'!E49)</f>
        <v>0</v>
      </c>
      <c r="F58" s="167">
        <f>IF(F57=0,'In depth results'!$M$8,'In depth results'!$M$8)+('No extra repayments workings'!F48-'No extra repayments workings'!F49)</f>
        <v>0</v>
      </c>
      <c r="G58" s="167">
        <f>IF(G57=0,'In depth results'!$M$8,'In depth results'!$M$8)+('No extra repayments workings'!G48-'No extra repayments workings'!G49)</f>
        <v>0</v>
      </c>
      <c r="H58" s="167">
        <f>IF(H57=0,'In depth results'!$M$8,'In depth results'!$M$8)+('No extra repayments workings'!H48-'No extra repayments workings'!H49)</f>
        <v>0</v>
      </c>
      <c r="I58" s="167">
        <f>IF(I57=0,'In depth results'!$M$8,'In depth results'!$M$8)+('No extra repayments workings'!I48-'No extra repayments workings'!I49)</f>
        <v>0</v>
      </c>
      <c r="J58" s="167">
        <f>IF(J57=0,'In depth results'!$M$8,'In depth results'!$M$8)+('No extra repayments workings'!J48-'No extra repayments workings'!J49)</f>
        <v>0</v>
      </c>
      <c r="K58" s="167">
        <f>IF(K57=0,'In depth results'!$M$8,'In depth results'!$M$8)+('No extra repayments workings'!K48-'No extra repayments workings'!K49)</f>
        <v>0</v>
      </c>
      <c r="L58" s="167">
        <f>IF(L57=0,'In depth results'!$M$8,'In depth results'!$M$8)+('No extra repayments workings'!L48-'No extra repayments workings'!L49)</f>
        <v>0</v>
      </c>
      <c r="M58" s="167">
        <f>IF(M57=0,'In depth results'!$M$8,'In depth results'!$M$8)+('No extra repayments workings'!M48-'No extra repayments workings'!M49)</f>
        <v>0</v>
      </c>
      <c r="N58" s="167">
        <f>IF(N57=0,'In depth results'!$M$8,'In depth results'!$M$8)+('No extra repayments workings'!N48-'No extra repayments workings'!N49)</f>
        <v>0</v>
      </c>
      <c r="O58" s="167">
        <f>IF(O57=0,'In depth results'!$M$8,'In depth results'!$M$8)+('No extra repayments workings'!O48-'No extra repayments workings'!O49)</f>
        <v>0</v>
      </c>
      <c r="P58" s="167">
        <f>IF(P57=0,'In depth results'!$M$8,'In depth results'!$M$8)+('No extra repayments workings'!P48-'No extra repayments workings'!P49)</f>
        <v>0</v>
      </c>
      <c r="Q58" s="167">
        <f>IF(Q57=0,'In depth results'!$M$8,'In depth results'!$M$8)+('No extra repayments workings'!Q48-'No extra repayments workings'!Q49)</f>
        <v>0</v>
      </c>
      <c r="R58" s="167">
        <f>IF(R57=0,'In depth results'!$M$8,'In depth results'!$M$8)+('No extra repayments workings'!R48-'No extra repayments workings'!R49)</f>
        <v>0</v>
      </c>
      <c r="S58" s="167">
        <f>IF(S57=0,'In depth results'!$M$8,'In depth results'!$M$8)+('No extra repayments workings'!S48-'No extra repayments workings'!S49)</f>
        <v>0</v>
      </c>
      <c r="T58" s="167">
        <f>IF(T57=0,'In depth results'!$M$8,'In depth results'!$M$8)+('No extra repayments workings'!T48-'No extra repayments workings'!T49)</f>
        <v>0</v>
      </c>
      <c r="U58" s="167">
        <f>IF(U57=0,'In depth results'!$M$8,'In depth results'!$M$8)+('No extra repayments workings'!U48-'No extra repayments workings'!U49)</f>
        <v>0</v>
      </c>
      <c r="V58" s="167">
        <f>IF(V57=0,'In depth results'!$M$8,'In depth results'!$M$8)+('No extra repayments workings'!V48-'No extra repayments workings'!V49)</f>
        <v>0</v>
      </c>
      <c r="W58" s="167">
        <f>IF(W57=0,'In depth results'!$M$8,'In depth results'!$M$8)+('No extra repayments workings'!W48-'No extra repayments workings'!W49)</f>
        <v>0</v>
      </c>
      <c r="X58" s="167">
        <f>IF(X57=0,'In depth results'!$M$8,'In depth results'!$M$8)+('No extra repayments workings'!X48-'No extra repayments workings'!X49)</f>
        <v>0</v>
      </c>
      <c r="Y58" s="167">
        <f>IF(Y57=0,'In depth results'!$M$8,'In depth results'!$M$8)+('No extra repayments workings'!Y48-'No extra repayments workings'!Y49)</f>
        <v>0</v>
      </c>
      <c r="Z58" s="167">
        <f>IF(Z57=0,'In depth results'!$M$8,'In depth results'!$M$8)+('No extra repayments workings'!Z48-'No extra repayments workings'!Z49)</f>
        <v>0</v>
      </c>
      <c r="AA58" s="167">
        <f>IF(AA57=0,'In depth results'!$M$8,'In depth results'!$M$8)+('No extra repayments workings'!AA48-'No extra repayments workings'!AA49)</f>
        <v>0</v>
      </c>
      <c r="AB58" s="167">
        <f>IF(AB57=0,'In depth results'!$M$8,'In depth results'!$M$8)+('No extra repayments workings'!AB48-'No extra repayments workings'!AB49)</f>
        <v>0</v>
      </c>
      <c r="AC58" s="167">
        <f>IF(AC57=0,'In depth results'!$M$8,'In depth results'!$M$8)+('No extra repayments workings'!AC48-'No extra repayments workings'!AC49)</f>
        <v>0</v>
      </c>
      <c r="AD58" s="167">
        <f>IF(AD57=0,'In depth results'!$M$8,'In depth results'!$M$8)+('No extra repayments workings'!AD48-'No extra repayments workings'!AD49)</f>
        <v>0</v>
      </c>
      <c r="AE58" s="167">
        <f>IF(AE57=0,'In depth results'!$M$8,'In depth results'!$M$8)+('No extra repayments workings'!AE48-'No extra repayments workings'!AE49)</f>
        <v>0</v>
      </c>
      <c r="AF58" s="167">
        <f>IF(AF57=0,'In depth results'!$M$8,'In depth results'!$M$8)+('No extra repayments workings'!AF48-'No extra repayments workings'!AF49)</f>
        <v>0</v>
      </c>
      <c r="AG58" s="167">
        <f>IF(AG57=0,'In depth results'!$M$8,'In depth results'!$M$8)+('No extra repayments workings'!AG48-'No extra repayments workings'!AG49)</f>
        <v>0</v>
      </c>
      <c r="AH58" s="167">
        <f>IF(AH57=0,'In depth results'!$M$8,'In depth results'!$M$8)+('No extra repayments workings'!AH48-'No extra repayments workings'!AH49)</f>
        <v>0</v>
      </c>
      <c r="AI58" s="167">
        <f>IF(AI57=0,'In depth results'!$M$8,'In depth results'!$M$8)+('No extra repayments workings'!AI48-'No extra repayments workings'!AI49)</f>
        <v>0</v>
      </c>
      <c r="AJ58" s="167">
        <f>IF(AJ57=0,'In depth results'!$M$8,'In depth results'!$M$8)+('No extra repayments workings'!AJ48-'No extra repayments workings'!AJ49)</f>
        <v>0</v>
      </c>
      <c r="AK58" s="167">
        <f>IF(AK57=0,'In depth results'!$M$8,'In depth results'!$M$8)+('No extra repayments workings'!AK48-'No extra repayments workings'!AK49)</f>
        <v>0</v>
      </c>
      <c r="AL58" s="167">
        <f>IF(AL57=0,'In depth results'!$M$8,'In depth results'!$M$8)+('No extra repayments workings'!AL48-'No extra repayments workings'!AL49)</f>
        <v>0</v>
      </c>
      <c r="AM58" s="167">
        <f>IF(AM57=0,'In depth results'!$M$8,'In depth results'!$M$8)+('No extra repayments workings'!AM48-'No extra repayments workings'!AM49)</f>
        <v>0</v>
      </c>
      <c r="AN58" s="167">
        <f>IF(AN57=0,'In depth results'!$M$8,'In depth results'!$M$8)+('No extra repayments workings'!AN48-'No extra repayments workings'!AN49)</f>
        <v>0</v>
      </c>
      <c r="AO58" s="167">
        <f>IF(AO57=0,'In depth results'!$M$8,'In depth results'!$M$8)+('No extra repayments workings'!AO48-'No extra repayments workings'!AO49)</f>
        <v>0</v>
      </c>
      <c r="AP58" s="167">
        <f>IF(AP57=0,'In depth results'!$M$8,'In depth results'!$M$8)+('No extra repayments workings'!AP48-'No extra repayments workings'!AP49)</f>
        <v>242.00005664589216</v>
      </c>
      <c r="AQ58" s="167">
        <f>IF(AQ57=0,'In depth results'!$M$8,'In depth results'!$M$8)+('No extra repayments workings'!AQ48-'No extra repayments workings'!AQ49)</f>
        <v>410</v>
      </c>
      <c r="AR58" s="167">
        <f>IF(AR57=0,'In depth results'!$M$8,'In depth results'!$M$8)+('No extra repayments workings'!AR48-'No extra repayments workings'!AR49)</f>
        <v>410</v>
      </c>
      <c r="AS58" s="167">
        <f>IF(AS57=0,'In depth results'!$M$8,'In depth results'!$M$8)+('No extra repayments workings'!AS48-'No extra repayments workings'!AS49)</f>
        <v>410</v>
      </c>
      <c r="AT58" s="167">
        <f>IF(AT57=0,'In depth results'!$M$8,'In depth results'!$M$8)+('No extra repayments workings'!AT48-'No extra repayments workings'!AT49)</f>
        <v>580</v>
      </c>
      <c r="AU58" s="167">
        <f>IF(AU57=0,'In depth results'!$M$8,'In depth results'!$M$8)+('No extra repayments workings'!AU48-'No extra repayments workings'!AU49)</f>
        <v>580</v>
      </c>
      <c r="AV58" s="167">
        <f>IF(AV57=0,'In depth results'!$M$8,'In depth results'!$M$8)+('No extra repayments workings'!AV48-'No extra repayments workings'!AV49)</f>
        <v>580</v>
      </c>
      <c r="AW58" s="167">
        <f>IF(AW57=0,'In depth results'!$M$8,'In depth results'!$M$8)+('No extra repayments workings'!AW48-'No extra repayments workings'!AW49)</f>
        <v>580</v>
      </c>
      <c r="AX58" s="167">
        <f>IF(AX57=0,'In depth results'!$M$8,'In depth results'!$M$8)+('No extra repayments workings'!AX48-'No extra repayments workings'!AX49)</f>
        <v>580</v>
      </c>
      <c r="AY58" s="167">
        <f>IF(AY57=0,'In depth results'!$M$8,'In depth results'!$M$8)+('No extra repayments workings'!AY48-'No extra repayments workings'!AY49)</f>
        <v>580</v>
      </c>
      <c r="AZ58" s="167">
        <f>IF(AZ57=0,'In depth results'!$M$8,'In depth results'!$M$8)+('No extra repayments workings'!AZ48-'No extra repayments workings'!AZ49)</f>
        <v>580</v>
      </c>
      <c r="BA58" s="167">
        <f>IF(BA57=0,'In depth results'!$M$8,'In depth results'!$M$8)+('No extra repayments workings'!BA48-'No extra repayments workings'!BA49)</f>
        <v>580</v>
      </c>
      <c r="BB58" s="167">
        <f>IF(BB57=0,'In depth results'!$M$8,'In depth results'!$M$8)+('No extra repayments workings'!BB48-'No extra repayments workings'!BB49)</f>
        <v>580</v>
      </c>
      <c r="BC58" s="167">
        <f>IF(BC57=0,'In depth results'!$M$8,'In depth results'!$M$8)+('No extra repayments workings'!BC48-'No extra repayments workings'!BC49)</f>
        <v>580</v>
      </c>
      <c r="BD58" s="167">
        <f>IF(BD57=0,'In depth results'!$M$8,'In depth results'!$M$8)+('No extra repayments workings'!BD48-'No extra repayments workings'!BD49)</f>
        <v>580</v>
      </c>
      <c r="BE58" s="167">
        <f>IF(BE57=0,'In depth results'!$M$8,'In depth results'!$M$8)+('No extra repayments workings'!BE48-'No extra repayments workings'!BE49)</f>
        <v>580</v>
      </c>
      <c r="BF58" s="167">
        <f>IF(BF57=0,'In depth results'!$M$8,'In depth results'!$M$8)+('No extra repayments workings'!BF48-'No extra repayments workings'!BF49)</f>
        <v>580</v>
      </c>
      <c r="BG58" s="167">
        <f>IF(BG57=0,'In depth results'!$M$8,'In depth results'!$M$8)+('No extra repayments workings'!BG48-'No extra repayments workings'!BG49)</f>
        <v>580</v>
      </c>
      <c r="BH58" s="167">
        <f>IF(BH57=0,'In depth results'!$M$8,'In depth results'!$M$8)+('No extra repayments workings'!BH48-'No extra repayments workings'!BH49)</f>
        <v>580</v>
      </c>
      <c r="BI58" s="167">
        <f>IF(BI57=0,'In depth results'!$M$8,'In depth results'!$M$8)+('No extra repayments workings'!BI48-'No extra repayments workings'!BI49)</f>
        <v>580</v>
      </c>
      <c r="BJ58" s="167">
        <f>IF(BJ57=0,'In depth results'!$M$8,'In depth results'!$M$8)+('No extra repayments workings'!BJ48-'No extra repayments workings'!BJ49)</f>
        <v>580</v>
      </c>
      <c r="BK58" s="167">
        <f>IF(BK57=0,'In depth results'!$M$8,'In depth results'!$M$8)+('No extra repayments workings'!BK48-'No extra repayments workings'!BK49)</f>
        <v>580</v>
      </c>
      <c r="BL58" s="167">
        <f>IF(BL57=0,'In depth results'!$M$8,'In depth results'!$M$8)+('No extra repayments workings'!BL48-'No extra repayments workings'!BL49)</f>
        <v>580</v>
      </c>
      <c r="BM58" s="167">
        <f>IF(BM57=0,'In depth results'!$M$8,'In depth results'!$M$8)+('No extra repayments workings'!BM48-'No extra repayments workings'!BM49)</f>
        <v>580</v>
      </c>
      <c r="BN58" s="167">
        <f>IF(BN57=0,'In depth results'!$M$8,'In depth results'!$M$8)+('No extra repayments workings'!BN48-'No extra repayments workings'!BN49)</f>
        <v>580</v>
      </c>
      <c r="BO58" s="167">
        <f>IF(BO57=0,'In depth results'!$M$8,'In depth results'!$M$8)+('No extra repayments workings'!BO48-'No extra repayments workings'!BO49)</f>
        <v>580</v>
      </c>
      <c r="BP58" s="167">
        <f>IF(BP57=0,'In depth results'!$M$8,'In depth results'!$M$8)+('No extra repayments workings'!BP48-'No extra repayments workings'!BP49)</f>
        <v>580</v>
      </c>
      <c r="BQ58" s="167">
        <f>IF(BQ57=0,'In depth results'!$M$8,'In depth results'!$M$8)+('No extra repayments workings'!BQ48-'No extra repayments workings'!BQ49)</f>
        <v>580</v>
      </c>
      <c r="BR58" s="167">
        <f>IF(BR57=0,'In depth results'!$M$8,'In depth results'!$M$8)+('No extra repayments workings'!BR48-'No extra repayments workings'!BR49)</f>
        <v>580</v>
      </c>
      <c r="BS58" s="167">
        <f>IF(BS57=0,'In depth results'!$M$8,'In depth results'!$M$8)+('No extra repayments workings'!BS48-'No extra repayments workings'!BS49)</f>
        <v>580</v>
      </c>
      <c r="BT58" s="167">
        <f>IF(BT57=0,'In depth results'!$M$8,'In depth results'!$M$8)+('No extra repayments workings'!BT48-'No extra repayments workings'!BT49)</f>
        <v>580</v>
      </c>
      <c r="BU58" s="167">
        <f>IF(BU57=0,'In depth results'!$M$8,'In depth results'!$M$8)+('No extra repayments workings'!BU48-'No extra repayments workings'!BU49)</f>
        <v>580</v>
      </c>
      <c r="BV58" s="167">
        <f>IF(BV57=0,'In depth results'!$M$8,'In depth results'!$M$8)+('No extra repayments workings'!BV48-'No extra repayments workings'!BV49)</f>
        <v>580</v>
      </c>
      <c r="BW58" s="167">
        <f>IF(BW57=0,'In depth results'!$M$8,'In depth results'!$M$8)+('No extra repayments workings'!BW48-'No extra repayments workings'!BW49)</f>
        <v>580</v>
      </c>
      <c r="BX58" s="167">
        <f>IF(BX57=0,'In depth results'!$M$8,'In depth results'!$M$8)+('No extra repayments workings'!BX48-'No extra repayments workings'!BX49)</f>
        <v>580</v>
      </c>
      <c r="BY58" s="167">
        <f>IF(BY57=0,'In depth results'!$M$8,'In depth results'!$M$8)+('No extra repayments workings'!BY48-'No extra repayments workings'!BY49)</f>
        <v>580</v>
      </c>
      <c r="BZ58" s="167">
        <f>IF(BZ57=0,'In depth results'!$M$8,'In depth results'!$M$8)+('No extra repayments workings'!BZ48-'No extra repayments workings'!BZ49)</f>
        <v>580</v>
      </c>
      <c r="CA58" s="167">
        <f>IF(CA57=0,'In depth results'!$M$8,'In depth results'!$M$8)+('No extra repayments workings'!CA48-'No extra repayments workings'!CA49)</f>
        <v>580</v>
      </c>
      <c r="CB58" s="167">
        <f>IF(CB57=0,'In depth results'!$M$8,'In depth results'!$M$8)+('No extra repayments workings'!CB48-'No extra repayments workings'!CB49)</f>
        <v>580</v>
      </c>
      <c r="CC58" s="167">
        <f>IF(CC57=0,'In depth results'!$M$8,'In depth results'!$M$8)+('No extra repayments workings'!CC48-'No extra repayments workings'!CC49)</f>
        <v>580</v>
      </c>
      <c r="CD58" s="167">
        <f>IF(CD57=0,'In depth results'!$M$8,'In depth results'!$M$8)+('No extra repayments workings'!CD48-'No extra repayments workings'!CD49)</f>
        <v>580</v>
      </c>
      <c r="CE58" s="167">
        <f>IF(CE57=0,'In depth results'!$M$8,'In depth results'!$M$8)+('No extra repayments workings'!CE48-'No extra repayments workings'!CE49)</f>
        <v>580</v>
      </c>
      <c r="CF58" s="167">
        <f>IF(CF57=0,'In depth results'!$M$8,'In depth results'!$M$8)+('No extra repayments workings'!CF48-'No extra repayments workings'!CF49)</f>
        <v>580</v>
      </c>
      <c r="CG58" s="167">
        <f>IF(CG57=0,'In depth results'!$M$8,'In depth results'!$M$8)+('No extra repayments workings'!CG48-'No extra repayments workings'!CG49)</f>
        <v>580</v>
      </c>
      <c r="CH58" s="167">
        <f>IF(CH57=0,'In depth results'!$M$8,'In depth results'!$M$8)+('No extra repayments workings'!CH48-'No extra repayments workings'!CH49)</f>
        <v>580</v>
      </c>
      <c r="CI58" s="167">
        <f>IF(CI57=0,'In depth results'!$M$8,'In depth results'!$M$8)+('No extra repayments workings'!CI48-'No extra repayments workings'!CI49)</f>
        <v>580</v>
      </c>
      <c r="CJ58" s="167">
        <f>IF(CJ57=0,'In depth results'!$M$8,'In depth results'!$M$8)+('No extra repayments workings'!CJ48-'No extra repayments workings'!CJ49)</f>
        <v>580</v>
      </c>
      <c r="CK58" s="167">
        <f>IF(CK57=0,'In depth results'!$M$8,'In depth results'!$M$8)+('No extra repayments workings'!CK48-'No extra repayments workings'!CK49)</f>
        <v>580</v>
      </c>
      <c r="CL58" s="167">
        <f>IF(CL57=0,'In depth results'!$M$8,'In depth results'!$M$8)+('No extra repayments workings'!CL48-'No extra repayments workings'!CL49)</f>
        <v>580</v>
      </c>
      <c r="CM58" s="167">
        <f>IF(CM57=0,'In depth results'!$M$8,'In depth results'!$M$8)+('No extra repayments workings'!CM48-'No extra repayments workings'!CM49)</f>
        <v>580</v>
      </c>
      <c r="CN58" s="167">
        <f>IF(CN57=0,'In depth results'!$M$8,'In depth results'!$M$8)+('No extra repayments workings'!CN48-'No extra repayments workings'!CN49)</f>
        <v>580</v>
      </c>
      <c r="CO58" s="167">
        <f>IF(CO57=0,'In depth results'!$M$8,'In depth results'!$M$8)+('No extra repayments workings'!CO48-'No extra repayments workings'!CO49)</f>
        <v>580</v>
      </c>
      <c r="CP58" s="167">
        <f>IF(CP57=0,'In depth results'!$M$8,'In depth results'!$M$8)+('No extra repayments workings'!CP48-'No extra repayments workings'!CP49)</f>
        <v>580</v>
      </c>
      <c r="CQ58" s="167">
        <f>IF(CQ57=0,'In depth results'!$M$8,'In depth results'!$M$8)+('No extra repayments workings'!CQ48-'No extra repayments workings'!CQ49)</f>
        <v>580</v>
      </c>
      <c r="CR58" s="167">
        <f>IF(CR57=0,'In depth results'!$M$8,'In depth results'!$M$8)+('No extra repayments workings'!CR48-'No extra repayments workings'!CR49)</f>
        <v>580</v>
      </c>
      <c r="CS58" s="167">
        <f>IF(CS57=0,'In depth results'!$M$8,'In depth results'!$M$8)+('No extra repayments workings'!CS48-'No extra repayments workings'!CS49)</f>
        <v>580</v>
      </c>
      <c r="CT58" s="167">
        <f>IF(CT57=0,'In depth results'!$M$8,'In depth results'!$M$8)+('No extra repayments workings'!CT48-'No extra repayments workings'!CT49)</f>
        <v>580</v>
      </c>
      <c r="CU58" s="167">
        <f>IF(CU57=0,'In depth results'!$M$8,'In depth results'!$M$8)+('No extra repayments workings'!CU48-'No extra repayments workings'!CU49)</f>
        <v>580</v>
      </c>
    </row>
    <row r="59" spans="1:99" x14ac:dyDescent="0.35">
      <c r="A59" s="44"/>
      <c r="B59" s="166" t="s">
        <v>36</v>
      </c>
      <c r="C59" s="167">
        <f>IF(C57&lt;C58,C57,C58)</f>
        <v>0</v>
      </c>
      <c r="D59" s="167">
        <f t="shared" ref="D59:BO59" si="64">IF(D57&lt;D58,D57,D58)</f>
        <v>0</v>
      </c>
      <c r="E59" s="167">
        <f t="shared" si="64"/>
        <v>0</v>
      </c>
      <c r="F59" s="167">
        <f t="shared" si="64"/>
        <v>0</v>
      </c>
      <c r="G59" s="167">
        <f t="shared" si="64"/>
        <v>0</v>
      </c>
      <c r="H59" s="167">
        <f t="shared" si="64"/>
        <v>0</v>
      </c>
      <c r="I59" s="167">
        <f t="shared" si="64"/>
        <v>0</v>
      </c>
      <c r="J59" s="167">
        <f t="shared" si="64"/>
        <v>0</v>
      </c>
      <c r="K59" s="167">
        <f t="shared" si="64"/>
        <v>0</v>
      </c>
      <c r="L59" s="167">
        <f t="shared" si="64"/>
        <v>0</v>
      </c>
      <c r="M59" s="167">
        <f t="shared" si="64"/>
        <v>0</v>
      </c>
      <c r="N59" s="167">
        <f t="shared" si="64"/>
        <v>0</v>
      </c>
      <c r="O59" s="167">
        <f t="shared" si="64"/>
        <v>0</v>
      </c>
      <c r="P59" s="167">
        <f t="shared" si="64"/>
        <v>0</v>
      </c>
      <c r="Q59" s="167">
        <f t="shared" si="64"/>
        <v>0</v>
      </c>
      <c r="R59" s="167">
        <f t="shared" si="64"/>
        <v>0</v>
      </c>
      <c r="S59" s="167">
        <f t="shared" si="64"/>
        <v>0</v>
      </c>
      <c r="T59" s="167">
        <f t="shared" si="64"/>
        <v>0</v>
      </c>
      <c r="U59" s="167">
        <f t="shared" si="64"/>
        <v>0</v>
      </c>
      <c r="V59" s="167">
        <f t="shared" si="64"/>
        <v>0</v>
      </c>
      <c r="W59" s="167">
        <f t="shared" si="64"/>
        <v>0</v>
      </c>
      <c r="X59" s="167">
        <f t="shared" si="64"/>
        <v>0</v>
      </c>
      <c r="Y59" s="167">
        <f t="shared" si="64"/>
        <v>0</v>
      </c>
      <c r="Z59" s="167">
        <f t="shared" si="64"/>
        <v>0</v>
      </c>
      <c r="AA59" s="167">
        <f t="shared" si="64"/>
        <v>0</v>
      </c>
      <c r="AB59" s="167">
        <f t="shared" si="64"/>
        <v>0</v>
      </c>
      <c r="AC59" s="167">
        <f t="shared" si="64"/>
        <v>0</v>
      </c>
      <c r="AD59" s="167">
        <f t="shared" si="64"/>
        <v>0</v>
      </c>
      <c r="AE59" s="167">
        <f t="shared" si="64"/>
        <v>0</v>
      </c>
      <c r="AF59" s="167">
        <f t="shared" si="64"/>
        <v>0</v>
      </c>
      <c r="AG59" s="167">
        <f t="shared" si="64"/>
        <v>0</v>
      </c>
      <c r="AH59" s="167">
        <f t="shared" si="64"/>
        <v>0</v>
      </c>
      <c r="AI59" s="167">
        <f t="shared" si="64"/>
        <v>0</v>
      </c>
      <c r="AJ59" s="167">
        <f t="shared" si="64"/>
        <v>0</v>
      </c>
      <c r="AK59" s="167">
        <f t="shared" si="64"/>
        <v>0</v>
      </c>
      <c r="AL59" s="167">
        <f t="shared" si="64"/>
        <v>0</v>
      </c>
      <c r="AM59" s="167">
        <f t="shared" si="64"/>
        <v>0</v>
      </c>
      <c r="AN59" s="167">
        <f t="shared" si="64"/>
        <v>0</v>
      </c>
      <c r="AO59" s="167">
        <f t="shared" si="64"/>
        <v>0</v>
      </c>
      <c r="AP59" s="167">
        <f t="shared" si="64"/>
        <v>0</v>
      </c>
      <c r="AQ59" s="167">
        <f t="shared" si="64"/>
        <v>0</v>
      </c>
      <c r="AR59" s="167">
        <f t="shared" si="64"/>
        <v>0</v>
      </c>
      <c r="AS59" s="167">
        <f t="shared" si="64"/>
        <v>0</v>
      </c>
      <c r="AT59" s="167">
        <f t="shared" si="64"/>
        <v>0</v>
      </c>
      <c r="AU59" s="167">
        <f t="shared" si="64"/>
        <v>0</v>
      </c>
      <c r="AV59" s="167">
        <f t="shared" si="64"/>
        <v>0</v>
      </c>
      <c r="AW59" s="167">
        <f t="shared" si="64"/>
        <v>0</v>
      </c>
      <c r="AX59" s="167">
        <f t="shared" si="64"/>
        <v>0</v>
      </c>
      <c r="AY59" s="167">
        <f t="shared" si="64"/>
        <v>0</v>
      </c>
      <c r="AZ59" s="167">
        <f t="shared" si="64"/>
        <v>0</v>
      </c>
      <c r="BA59" s="167">
        <f t="shared" si="64"/>
        <v>0</v>
      </c>
      <c r="BB59" s="167">
        <f t="shared" si="64"/>
        <v>0</v>
      </c>
      <c r="BC59" s="167">
        <f t="shared" si="64"/>
        <v>0</v>
      </c>
      <c r="BD59" s="167">
        <f t="shared" si="64"/>
        <v>0</v>
      </c>
      <c r="BE59" s="167">
        <f t="shared" si="64"/>
        <v>0</v>
      </c>
      <c r="BF59" s="167">
        <f t="shared" si="64"/>
        <v>0</v>
      </c>
      <c r="BG59" s="167">
        <f t="shared" si="64"/>
        <v>0</v>
      </c>
      <c r="BH59" s="167">
        <f t="shared" si="64"/>
        <v>0</v>
      </c>
      <c r="BI59" s="167">
        <f t="shared" si="64"/>
        <v>0</v>
      </c>
      <c r="BJ59" s="167">
        <f t="shared" si="64"/>
        <v>0</v>
      </c>
      <c r="BK59" s="167">
        <f t="shared" si="64"/>
        <v>0</v>
      </c>
      <c r="BL59" s="167">
        <f t="shared" si="64"/>
        <v>0</v>
      </c>
      <c r="BM59" s="167">
        <f t="shared" si="64"/>
        <v>0</v>
      </c>
      <c r="BN59" s="167">
        <f t="shared" si="64"/>
        <v>0</v>
      </c>
      <c r="BO59" s="167">
        <f t="shared" si="64"/>
        <v>0</v>
      </c>
      <c r="BP59" s="167">
        <f t="shared" ref="BP59:CU59" si="65">IF(BP57&lt;BP58,BP57,BP58)</f>
        <v>0</v>
      </c>
      <c r="BQ59" s="167">
        <f t="shared" si="65"/>
        <v>0</v>
      </c>
      <c r="BR59" s="167">
        <f t="shared" si="65"/>
        <v>0</v>
      </c>
      <c r="BS59" s="167">
        <f t="shared" si="65"/>
        <v>0</v>
      </c>
      <c r="BT59" s="167">
        <f t="shared" si="65"/>
        <v>0</v>
      </c>
      <c r="BU59" s="167">
        <f t="shared" si="65"/>
        <v>0</v>
      </c>
      <c r="BV59" s="167">
        <f t="shared" si="65"/>
        <v>0</v>
      </c>
      <c r="BW59" s="167">
        <f t="shared" si="65"/>
        <v>0</v>
      </c>
      <c r="BX59" s="167">
        <f t="shared" si="65"/>
        <v>0</v>
      </c>
      <c r="BY59" s="167">
        <f t="shared" si="65"/>
        <v>0</v>
      </c>
      <c r="BZ59" s="167">
        <f t="shared" si="65"/>
        <v>0</v>
      </c>
      <c r="CA59" s="167">
        <f t="shared" si="65"/>
        <v>0</v>
      </c>
      <c r="CB59" s="167">
        <f t="shared" si="65"/>
        <v>0</v>
      </c>
      <c r="CC59" s="167">
        <f t="shared" si="65"/>
        <v>0</v>
      </c>
      <c r="CD59" s="167">
        <f t="shared" si="65"/>
        <v>0</v>
      </c>
      <c r="CE59" s="167">
        <f t="shared" si="65"/>
        <v>0</v>
      </c>
      <c r="CF59" s="167">
        <f t="shared" si="65"/>
        <v>0</v>
      </c>
      <c r="CG59" s="167">
        <f t="shared" si="65"/>
        <v>0</v>
      </c>
      <c r="CH59" s="167">
        <f t="shared" si="65"/>
        <v>0</v>
      </c>
      <c r="CI59" s="167">
        <f t="shared" si="65"/>
        <v>0</v>
      </c>
      <c r="CJ59" s="167">
        <f t="shared" si="65"/>
        <v>0</v>
      </c>
      <c r="CK59" s="167">
        <f t="shared" si="65"/>
        <v>0</v>
      </c>
      <c r="CL59" s="167">
        <f t="shared" si="65"/>
        <v>0</v>
      </c>
      <c r="CM59" s="167">
        <f t="shared" si="65"/>
        <v>0</v>
      </c>
      <c r="CN59" s="167">
        <f t="shared" si="65"/>
        <v>0</v>
      </c>
      <c r="CO59" s="167">
        <f t="shared" si="65"/>
        <v>0</v>
      </c>
      <c r="CP59" s="167">
        <f t="shared" si="65"/>
        <v>0</v>
      </c>
      <c r="CQ59" s="167">
        <f t="shared" si="65"/>
        <v>0</v>
      </c>
      <c r="CR59" s="167">
        <f t="shared" si="65"/>
        <v>0</v>
      </c>
      <c r="CS59" s="167">
        <f t="shared" si="65"/>
        <v>0</v>
      </c>
      <c r="CT59" s="167">
        <f t="shared" si="65"/>
        <v>0</v>
      </c>
      <c r="CU59" s="167">
        <f t="shared" si="65"/>
        <v>0</v>
      </c>
    </row>
    <row r="60" spans="1:99" x14ac:dyDescent="0.35">
      <c r="A60" s="44"/>
      <c r="B60" s="166" t="s">
        <v>37</v>
      </c>
      <c r="C60" s="167">
        <f>C57-C59+C56</f>
        <v>0</v>
      </c>
      <c r="D60" s="167">
        <f t="shared" ref="D60:BO60" si="66">D57-D59</f>
        <v>0</v>
      </c>
      <c r="E60" s="167">
        <f t="shared" si="66"/>
        <v>0</v>
      </c>
      <c r="F60" s="167">
        <f t="shared" si="66"/>
        <v>0</v>
      </c>
      <c r="G60" s="167">
        <f t="shared" si="66"/>
        <v>0</v>
      </c>
      <c r="H60" s="167">
        <f t="shared" si="66"/>
        <v>0</v>
      </c>
      <c r="I60" s="167">
        <f t="shared" si="66"/>
        <v>0</v>
      </c>
      <c r="J60" s="167">
        <f t="shared" si="66"/>
        <v>0</v>
      </c>
      <c r="K60" s="167">
        <f t="shared" si="66"/>
        <v>0</v>
      </c>
      <c r="L60" s="167">
        <f t="shared" si="66"/>
        <v>0</v>
      </c>
      <c r="M60" s="167">
        <f t="shared" si="66"/>
        <v>0</v>
      </c>
      <c r="N60" s="167">
        <f t="shared" si="66"/>
        <v>0</v>
      </c>
      <c r="O60" s="167">
        <f t="shared" si="66"/>
        <v>0</v>
      </c>
      <c r="P60" s="167">
        <f t="shared" si="66"/>
        <v>0</v>
      </c>
      <c r="Q60" s="167">
        <f t="shared" si="66"/>
        <v>0</v>
      </c>
      <c r="R60" s="167">
        <f t="shared" si="66"/>
        <v>0</v>
      </c>
      <c r="S60" s="167">
        <f t="shared" si="66"/>
        <v>0</v>
      </c>
      <c r="T60" s="167">
        <f t="shared" si="66"/>
        <v>0</v>
      </c>
      <c r="U60" s="167">
        <f t="shared" si="66"/>
        <v>0</v>
      </c>
      <c r="V60" s="167">
        <f t="shared" si="66"/>
        <v>0</v>
      </c>
      <c r="W60" s="167">
        <f t="shared" si="66"/>
        <v>0</v>
      </c>
      <c r="X60" s="167">
        <f t="shared" si="66"/>
        <v>0</v>
      </c>
      <c r="Y60" s="167">
        <f t="shared" si="66"/>
        <v>0</v>
      </c>
      <c r="Z60" s="167">
        <f t="shared" si="66"/>
        <v>0</v>
      </c>
      <c r="AA60" s="167">
        <f t="shared" si="66"/>
        <v>0</v>
      </c>
      <c r="AB60" s="167">
        <f t="shared" si="66"/>
        <v>0</v>
      </c>
      <c r="AC60" s="167">
        <f t="shared" si="66"/>
        <v>0</v>
      </c>
      <c r="AD60" s="167">
        <f t="shared" si="66"/>
        <v>0</v>
      </c>
      <c r="AE60" s="167">
        <f t="shared" si="66"/>
        <v>0</v>
      </c>
      <c r="AF60" s="167">
        <f t="shared" si="66"/>
        <v>0</v>
      </c>
      <c r="AG60" s="167">
        <f t="shared" si="66"/>
        <v>0</v>
      </c>
      <c r="AH60" s="167">
        <f t="shared" si="66"/>
        <v>0</v>
      </c>
      <c r="AI60" s="167">
        <f t="shared" si="66"/>
        <v>0</v>
      </c>
      <c r="AJ60" s="167">
        <f t="shared" si="66"/>
        <v>0</v>
      </c>
      <c r="AK60" s="167">
        <f t="shared" si="66"/>
        <v>0</v>
      </c>
      <c r="AL60" s="167">
        <f t="shared" si="66"/>
        <v>0</v>
      </c>
      <c r="AM60" s="167">
        <f t="shared" si="66"/>
        <v>0</v>
      </c>
      <c r="AN60" s="167">
        <f t="shared" si="66"/>
        <v>0</v>
      </c>
      <c r="AO60" s="167">
        <f t="shared" si="66"/>
        <v>0</v>
      </c>
      <c r="AP60" s="167">
        <f t="shared" si="66"/>
        <v>0</v>
      </c>
      <c r="AQ60" s="167">
        <f t="shared" si="66"/>
        <v>0</v>
      </c>
      <c r="AR60" s="167">
        <f t="shared" si="66"/>
        <v>0</v>
      </c>
      <c r="AS60" s="167">
        <f t="shared" si="66"/>
        <v>0</v>
      </c>
      <c r="AT60" s="167">
        <f t="shared" si="66"/>
        <v>0</v>
      </c>
      <c r="AU60" s="167">
        <f t="shared" si="66"/>
        <v>0</v>
      </c>
      <c r="AV60" s="167">
        <f t="shared" si="66"/>
        <v>0</v>
      </c>
      <c r="AW60" s="167">
        <f t="shared" si="66"/>
        <v>0</v>
      </c>
      <c r="AX60" s="167">
        <f t="shared" si="66"/>
        <v>0</v>
      </c>
      <c r="AY60" s="167">
        <f t="shared" si="66"/>
        <v>0</v>
      </c>
      <c r="AZ60" s="167">
        <f t="shared" si="66"/>
        <v>0</v>
      </c>
      <c r="BA60" s="167">
        <f t="shared" si="66"/>
        <v>0</v>
      </c>
      <c r="BB60" s="167">
        <f t="shared" si="66"/>
        <v>0</v>
      </c>
      <c r="BC60" s="167">
        <f t="shared" si="66"/>
        <v>0</v>
      </c>
      <c r="BD60" s="167">
        <f t="shared" si="66"/>
        <v>0</v>
      </c>
      <c r="BE60" s="167">
        <f t="shared" si="66"/>
        <v>0</v>
      </c>
      <c r="BF60" s="167">
        <f t="shared" si="66"/>
        <v>0</v>
      </c>
      <c r="BG60" s="167">
        <f t="shared" si="66"/>
        <v>0</v>
      </c>
      <c r="BH60" s="167">
        <f t="shared" si="66"/>
        <v>0</v>
      </c>
      <c r="BI60" s="167">
        <f t="shared" si="66"/>
        <v>0</v>
      </c>
      <c r="BJ60" s="167">
        <f t="shared" si="66"/>
        <v>0</v>
      </c>
      <c r="BK60" s="167">
        <f t="shared" si="66"/>
        <v>0</v>
      </c>
      <c r="BL60" s="167">
        <f t="shared" si="66"/>
        <v>0</v>
      </c>
      <c r="BM60" s="167">
        <f t="shared" si="66"/>
        <v>0</v>
      </c>
      <c r="BN60" s="167">
        <f t="shared" si="66"/>
        <v>0</v>
      </c>
      <c r="BO60" s="167">
        <f t="shared" si="66"/>
        <v>0</v>
      </c>
      <c r="BP60" s="167">
        <f t="shared" ref="BP60:CU60" si="67">BP57-BP59</f>
        <v>0</v>
      </c>
      <c r="BQ60" s="167">
        <f t="shared" si="67"/>
        <v>0</v>
      </c>
      <c r="BR60" s="167">
        <f t="shared" si="67"/>
        <v>0</v>
      </c>
      <c r="BS60" s="167">
        <f t="shared" si="67"/>
        <v>0</v>
      </c>
      <c r="BT60" s="167">
        <f t="shared" si="67"/>
        <v>0</v>
      </c>
      <c r="BU60" s="167">
        <f t="shared" si="67"/>
        <v>0</v>
      </c>
      <c r="BV60" s="167">
        <f t="shared" si="67"/>
        <v>0</v>
      </c>
      <c r="BW60" s="167">
        <f t="shared" si="67"/>
        <v>0</v>
      </c>
      <c r="BX60" s="167">
        <f t="shared" si="67"/>
        <v>0</v>
      </c>
      <c r="BY60" s="167">
        <f t="shared" si="67"/>
        <v>0</v>
      </c>
      <c r="BZ60" s="167">
        <f t="shared" si="67"/>
        <v>0</v>
      </c>
      <c r="CA60" s="167">
        <f t="shared" si="67"/>
        <v>0</v>
      </c>
      <c r="CB60" s="167">
        <f t="shared" si="67"/>
        <v>0</v>
      </c>
      <c r="CC60" s="167">
        <f t="shared" si="67"/>
        <v>0</v>
      </c>
      <c r="CD60" s="167">
        <f t="shared" si="67"/>
        <v>0</v>
      </c>
      <c r="CE60" s="167">
        <f t="shared" si="67"/>
        <v>0</v>
      </c>
      <c r="CF60" s="167">
        <f t="shared" si="67"/>
        <v>0</v>
      </c>
      <c r="CG60" s="167">
        <f t="shared" si="67"/>
        <v>0</v>
      </c>
      <c r="CH60" s="167">
        <f t="shared" si="67"/>
        <v>0</v>
      </c>
      <c r="CI60" s="167">
        <f t="shared" si="67"/>
        <v>0</v>
      </c>
      <c r="CJ60" s="167">
        <f t="shared" si="67"/>
        <v>0</v>
      </c>
      <c r="CK60" s="167">
        <f t="shared" si="67"/>
        <v>0</v>
      </c>
      <c r="CL60" s="167">
        <f t="shared" si="67"/>
        <v>0</v>
      </c>
      <c r="CM60" s="167">
        <f t="shared" si="67"/>
        <v>0</v>
      </c>
      <c r="CN60" s="167">
        <f t="shared" si="67"/>
        <v>0</v>
      </c>
      <c r="CO60" s="167">
        <f t="shared" si="67"/>
        <v>0</v>
      </c>
      <c r="CP60" s="167">
        <f t="shared" si="67"/>
        <v>0</v>
      </c>
      <c r="CQ60" s="167">
        <f t="shared" si="67"/>
        <v>0</v>
      </c>
      <c r="CR60" s="167">
        <f t="shared" si="67"/>
        <v>0</v>
      </c>
      <c r="CS60" s="167">
        <f t="shared" si="67"/>
        <v>0</v>
      </c>
      <c r="CT60" s="167">
        <f t="shared" si="67"/>
        <v>0</v>
      </c>
      <c r="CU60" s="167">
        <f t="shared" si="67"/>
        <v>0</v>
      </c>
    </row>
    <row r="61" spans="1:99" x14ac:dyDescent="0.35">
      <c r="A61" s="44"/>
      <c r="B61" s="166"/>
      <c r="C61" s="165" t="str">
        <f>IF(C60=0,"PAID OFF","")</f>
        <v>PAID OFF</v>
      </c>
      <c r="D61" s="165" t="str">
        <f t="shared" ref="D61:BO61" si="68">IF(D60=0,"PAID OFF","")</f>
        <v>PAID OFF</v>
      </c>
      <c r="E61" s="165" t="str">
        <f t="shared" si="68"/>
        <v>PAID OFF</v>
      </c>
      <c r="F61" s="165" t="str">
        <f t="shared" si="68"/>
        <v>PAID OFF</v>
      </c>
      <c r="G61" s="165" t="str">
        <f t="shared" si="68"/>
        <v>PAID OFF</v>
      </c>
      <c r="H61" s="165" t="str">
        <f t="shared" si="68"/>
        <v>PAID OFF</v>
      </c>
      <c r="I61" s="165" t="str">
        <f t="shared" si="68"/>
        <v>PAID OFF</v>
      </c>
      <c r="J61" s="165" t="str">
        <f t="shared" si="68"/>
        <v>PAID OFF</v>
      </c>
      <c r="K61" s="165" t="str">
        <f t="shared" si="68"/>
        <v>PAID OFF</v>
      </c>
      <c r="L61" s="165" t="str">
        <f t="shared" si="68"/>
        <v>PAID OFF</v>
      </c>
      <c r="M61" s="165" t="str">
        <f t="shared" si="68"/>
        <v>PAID OFF</v>
      </c>
      <c r="N61" s="165" t="str">
        <f t="shared" si="68"/>
        <v>PAID OFF</v>
      </c>
      <c r="O61" s="165" t="str">
        <f t="shared" si="68"/>
        <v>PAID OFF</v>
      </c>
      <c r="P61" s="165" t="str">
        <f t="shared" si="68"/>
        <v>PAID OFF</v>
      </c>
      <c r="Q61" s="165" t="str">
        <f t="shared" si="68"/>
        <v>PAID OFF</v>
      </c>
      <c r="R61" s="165" t="str">
        <f t="shared" si="68"/>
        <v>PAID OFF</v>
      </c>
      <c r="S61" s="165" t="str">
        <f t="shared" si="68"/>
        <v>PAID OFF</v>
      </c>
      <c r="T61" s="165" t="str">
        <f t="shared" si="68"/>
        <v>PAID OFF</v>
      </c>
      <c r="U61" s="165" t="str">
        <f t="shared" si="68"/>
        <v>PAID OFF</v>
      </c>
      <c r="V61" s="165" t="str">
        <f t="shared" si="68"/>
        <v>PAID OFF</v>
      </c>
      <c r="W61" s="165" t="str">
        <f t="shared" si="68"/>
        <v>PAID OFF</v>
      </c>
      <c r="X61" s="165" t="str">
        <f t="shared" si="68"/>
        <v>PAID OFF</v>
      </c>
      <c r="Y61" s="165" t="str">
        <f t="shared" si="68"/>
        <v>PAID OFF</v>
      </c>
      <c r="Z61" s="165" t="str">
        <f t="shared" si="68"/>
        <v>PAID OFF</v>
      </c>
      <c r="AA61" s="165" t="str">
        <f t="shared" si="68"/>
        <v>PAID OFF</v>
      </c>
      <c r="AB61" s="165" t="str">
        <f t="shared" si="68"/>
        <v>PAID OFF</v>
      </c>
      <c r="AC61" s="165" t="str">
        <f t="shared" si="68"/>
        <v>PAID OFF</v>
      </c>
      <c r="AD61" s="165" t="str">
        <f t="shared" si="68"/>
        <v>PAID OFF</v>
      </c>
      <c r="AE61" s="165" t="str">
        <f t="shared" si="68"/>
        <v>PAID OFF</v>
      </c>
      <c r="AF61" s="165" t="str">
        <f t="shared" si="68"/>
        <v>PAID OFF</v>
      </c>
      <c r="AG61" s="165" t="str">
        <f t="shared" si="68"/>
        <v>PAID OFF</v>
      </c>
      <c r="AH61" s="165" t="str">
        <f t="shared" si="68"/>
        <v>PAID OFF</v>
      </c>
      <c r="AI61" s="165" t="str">
        <f t="shared" si="68"/>
        <v>PAID OFF</v>
      </c>
      <c r="AJ61" s="165" t="str">
        <f t="shared" si="68"/>
        <v>PAID OFF</v>
      </c>
      <c r="AK61" s="165" t="str">
        <f t="shared" si="68"/>
        <v>PAID OFF</v>
      </c>
      <c r="AL61" s="165" t="str">
        <f t="shared" si="68"/>
        <v>PAID OFF</v>
      </c>
      <c r="AM61" s="165" t="str">
        <f t="shared" si="68"/>
        <v>PAID OFF</v>
      </c>
      <c r="AN61" s="165" t="str">
        <f t="shared" si="68"/>
        <v>PAID OFF</v>
      </c>
      <c r="AO61" s="165" t="str">
        <f t="shared" si="68"/>
        <v>PAID OFF</v>
      </c>
      <c r="AP61" s="165" t="str">
        <f t="shared" si="68"/>
        <v>PAID OFF</v>
      </c>
      <c r="AQ61" s="165" t="str">
        <f t="shared" si="68"/>
        <v>PAID OFF</v>
      </c>
      <c r="AR61" s="165" t="str">
        <f t="shared" si="68"/>
        <v>PAID OFF</v>
      </c>
      <c r="AS61" s="165" t="str">
        <f t="shared" si="68"/>
        <v>PAID OFF</v>
      </c>
      <c r="AT61" s="165" t="str">
        <f t="shared" si="68"/>
        <v>PAID OFF</v>
      </c>
      <c r="AU61" s="165" t="str">
        <f t="shared" si="68"/>
        <v>PAID OFF</v>
      </c>
      <c r="AV61" s="165" t="str">
        <f t="shared" si="68"/>
        <v>PAID OFF</v>
      </c>
      <c r="AW61" s="165" t="str">
        <f t="shared" si="68"/>
        <v>PAID OFF</v>
      </c>
      <c r="AX61" s="165" t="str">
        <f t="shared" si="68"/>
        <v>PAID OFF</v>
      </c>
      <c r="AY61" s="165" t="str">
        <f t="shared" si="68"/>
        <v>PAID OFF</v>
      </c>
      <c r="AZ61" s="165" t="str">
        <f t="shared" si="68"/>
        <v>PAID OFF</v>
      </c>
      <c r="BA61" s="165" t="str">
        <f t="shared" si="68"/>
        <v>PAID OFF</v>
      </c>
      <c r="BB61" s="165" t="str">
        <f t="shared" si="68"/>
        <v>PAID OFF</v>
      </c>
      <c r="BC61" s="165" t="str">
        <f t="shared" si="68"/>
        <v>PAID OFF</v>
      </c>
      <c r="BD61" s="165" t="str">
        <f t="shared" si="68"/>
        <v>PAID OFF</v>
      </c>
      <c r="BE61" s="165" t="str">
        <f t="shared" si="68"/>
        <v>PAID OFF</v>
      </c>
      <c r="BF61" s="165" t="str">
        <f t="shared" si="68"/>
        <v>PAID OFF</v>
      </c>
      <c r="BG61" s="165" t="str">
        <f t="shared" si="68"/>
        <v>PAID OFF</v>
      </c>
      <c r="BH61" s="165" t="str">
        <f t="shared" si="68"/>
        <v>PAID OFF</v>
      </c>
      <c r="BI61" s="165" t="str">
        <f t="shared" si="68"/>
        <v>PAID OFF</v>
      </c>
      <c r="BJ61" s="165" t="str">
        <f t="shared" si="68"/>
        <v>PAID OFF</v>
      </c>
      <c r="BK61" s="165" t="str">
        <f t="shared" si="68"/>
        <v>PAID OFF</v>
      </c>
      <c r="BL61" s="165" t="str">
        <f t="shared" si="68"/>
        <v>PAID OFF</v>
      </c>
      <c r="BM61" s="165" t="str">
        <f t="shared" si="68"/>
        <v>PAID OFF</v>
      </c>
      <c r="BN61" s="165" t="str">
        <f t="shared" si="68"/>
        <v>PAID OFF</v>
      </c>
      <c r="BO61" s="165" t="str">
        <f t="shared" si="68"/>
        <v>PAID OFF</v>
      </c>
      <c r="BP61" s="165" t="str">
        <f t="shared" ref="BP61:CU61" si="69">IF(BP60=0,"PAID OFF","")</f>
        <v>PAID OFF</v>
      </c>
      <c r="BQ61" s="165" t="str">
        <f t="shared" si="69"/>
        <v>PAID OFF</v>
      </c>
      <c r="BR61" s="165" t="str">
        <f t="shared" si="69"/>
        <v>PAID OFF</v>
      </c>
      <c r="BS61" s="165" t="str">
        <f t="shared" si="69"/>
        <v>PAID OFF</v>
      </c>
      <c r="BT61" s="165" t="str">
        <f t="shared" si="69"/>
        <v>PAID OFF</v>
      </c>
      <c r="BU61" s="165" t="str">
        <f t="shared" si="69"/>
        <v>PAID OFF</v>
      </c>
      <c r="BV61" s="165" t="str">
        <f t="shared" si="69"/>
        <v>PAID OFF</v>
      </c>
      <c r="BW61" s="165" t="str">
        <f t="shared" si="69"/>
        <v>PAID OFF</v>
      </c>
      <c r="BX61" s="165" t="str">
        <f t="shared" si="69"/>
        <v>PAID OFF</v>
      </c>
      <c r="BY61" s="165" t="str">
        <f t="shared" si="69"/>
        <v>PAID OFF</v>
      </c>
      <c r="BZ61" s="165" t="str">
        <f t="shared" si="69"/>
        <v>PAID OFF</v>
      </c>
      <c r="CA61" s="165" t="str">
        <f t="shared" si="69"/>
        <v>PAID OFF</v>
      </c>
      <c r="CB61" s="165" t="str">
        <f t="shared" si="69"/>
        <v>PAID OFF</v>
      </c>
      <c r="CC61" s="165" t="str">
        <f t="shared" si="69"/>
        <v>PAID OFF</v>
      </c>
      <c r="CD61" s="165" t="str">
        <f t="shared" si="69"/>
        <v>PAID OFF</v>
      </c>
      <c r="CE61" s="165" t="str">
        <f t="shared" si="69"/>
        <v>PAID OFF</v>
      </c>
      <c r="CF61" s="165" t="str">
        <f t="shared" si="69"/>
        <v>PAID OFF</v>
      </c>
      <c r="CG61" s="165" t="str">
        <f t="shared" si="69"/>
        <v>PAID OFF</v>
      </c>
      <c r="CH61" s="165" t="str">
        <f t="shared" si="69"/>
        <v>PAID OFF</v>
      </c>
      <c r="CI61" s="165" t="str">
        <f t="shared" si="69"/>
        <v>PAID OFF</v>
      </c>
      <c r="CJ61" s="165" t="str">
        <f t="shared" si="69"/>
        <v>PAID OFF</v>
      </c>
      <c r="CK61" s="165" t="str">
        <f t="shared" si="69"/>
        <v>PAID OFF</v>
      </c>
      <c r="CL61" s="165" t="str">
        <f t="shared" si="69"/>
        <v>PAID OFF</v>
      </c>
      <c r="CM61" s="165" t="str">
        <f t="shared" si="69"/>
        <v>PAID OFF</v>
      </c>
      <c r="CN61" s="165" t="str">
        <f t="shared" si="69"/>
        <v>PAID OFF</v>
      </c>
      <c r="CO61" s="165" t="str">
        <f t="shared" si="69"/>
        <v>PAID OFF</v>
      </c>
      <c r="CP61" s="165" t="str">
        <f t="shared" si="69"/>
        <v>PAID OFF</v>
      </c>
      <c r="CQ61" s="165" t="str">
        <f t="shared" si="69"/>
        <v>PAID OFF</v>
      </c>
      <c r="CR61" s="165" t="str">
        <f t="shared" si="69"/>
        <v>PAID OFF</v>
      </c>
      <c r="CS61" s="165" t="str">
        <f t="shared" si="69"/>
        <v>PAID OFF</v>
      </c>
      <c r="CT61" s="165" t="str">
        <f t="shared" si="69"/>
        <v>PAID OFF</v>
      </c>
      <c r="CU61" s="165" t="str">
        <f t="shared" si="69"/>
        <v>PAID OFF</v>
      </c>
    </row>
    <row r="62" spans="1:99" x14ac:dyDescent="0.35">
      <c r="A62" s="44"/>
      <c r="B62" s="166" t="s">
        <v>38</v>
      </c>
      <c r="C62" s="166">
        <f>IF(C61="PAID OFF",1,1)</f>
        <v>1</v>
      </c>
      <c r="D62" s="166" t="str">
        <f>IF(D61="PAID OFF","",C62+1)</f>
        <v/>
      </c>
      <c r="E62" s="166" t="str">
        <f>IF(E61="PAID OFF","",D62+1)</f>
        <v/>
      </c>
      <c r="F62" s="166" t="str">
        <f t="shared" ref="F62:BQ62" si="70">IF(F61="PAID OFF","",E62+1)</f>
        <v/>
      </c>
      <c r="G62" s="166" t="str">
        <f t="shared" si="70"/>
        <v/>
      </c>
      <c r="H62" s="166" t="str">
        <f t="shared" si="70"/>
        <v/>
      </c>
      <c r="I62" s="166" t="str">
        <f t="shared" si="70"/>
        <v/>
      </c>
      <c r="J62" s="166" t="str">
        <f t="shared" si="70"/>
        <v/>
      </c>
      <c r="K62" s="166" t="str">
        <f t="shared" si="70"/>
        <v/>
      </c>
      <c r="L62" s="166" t="str">
        <f t="shared" si="70"/>
        <v/>
      </c>
      <c r="M62" s="166" t="str">
        <f t="shared" si="70"/>
        <v/>
      </c>
      <c r="N62" s="166" t="str">
        <f t="shared" si="70"/>
        <v/>
      </c>
      <c r="O62" s="166" t="str">
        <f t="shared" si="70"/>
        <v/>
      </c>
      <c r="P62" s="166" t="str">
        <f t="shared" si="70"/>
        <v/>
      </c>
      <c r="Q62" s="166" t="str">
        <f t="shared" si="70"/>
        <v/>
      </c>
      <c r="R62" s="166" t="str">
        <f t="shared" si="70"/>
        <v/>
      </c>
      <c r="S62" s="166" t="str">
        <f t="shared" si="70"/>
        <v/>
      </c>
      <c r="T62" s="166" t="str">
        <f t="shared" si="70"/>
        <v/>
      </c>
      <c r="U62" s="166" t="str">
        <f t="shared" si="70"/>
        <v/>
      </c>
      <c r="V62" s="166" t="str">
        <f t="shared" si="70"/>
        <v/>
      </c>
      <c r="W62" s="166" t="str">
        <f t="shared" si="70"/>
        <v/>
      </c>
      <c r="X62" s="166" t="str">
        <f t="shared" si="70"/>
        <v/>
      </c>
      <c r="Y62" s="166" t="str">
        <f t="shared" si="70"/>
        <v/>
      </c>
      <c r="Z62" s="166" t="str">
        <f t="shared" si="70"/>
        <v/>
      </c>
      <c r="AA62" s="166" t="str">
        <f t="shared" si="70"/>
        <v/>
      </c>
      <c r="AB62" s="166" t="str">
        <f t="shared" si="70"/>
        <v/>
      </c>
      <c r="AC62" s="166" t="str">
        <f t="shared" si="70"/>
        <v/>
      </c>
      <c r="AD62" s="166" t="str">
        <f t="shared" si="70"/>
        <v/>
      </c>
      <c r="AE62" s="166" t="str">
        <f t="shared" si="70"/>
        <v/>
      </c>
      <c r="AF62" s="166" t="str">
        <f t="shared" si="70"/>
        <v/>
      </c>
      <c r="AG62" s="166" t="str">
        <f t="shared" si="70"/>
        <v/>
      </c>
      <c r="AH62" s="166" t="str">
        <f t="shared" si="70"/>
        <v/>
      </c>
      <c r="AI62" s="166" t="str">
        <f t="shared" si="70"/>
        <v/>
      </c>
      <c r="AJ62" s="166" t="str">
        <f t="shared" si="70"/>
        <v/>
      </c>
      <c r="AK62" s="166" t="str">
        <f t="shared" si="70"/>
        <v/>
      </c>
      <c r="AL62" s="166" t="str">
        <f t="shared" si="70"/>
        <v/>
      </c>
      <c r="AM62" s="166" t="str">
        <f t="shared" si="70"/>
        <v/>
      </c>
      <c r="AN62" s="166" t="str">
        <f t="shared" si="70"/>
        <v/>
      </c>
      <c r="AO62" s="166" t="str">
        <f t="shared" si="70"/>
        <v/>
      </c>
      <c r="AP62" s="166" t="str">
        <f t="shared" si="70"/>
        <v/>
      </c>
      <c r="AQ62" s="166" t="str">
        <f t="shared" si="70"/>
        <v/>
      </c>
      <c r="AR62" s="166" t="str">
        <f t="shared" si="70"/>
        <v/>
      </c>
      <c r="AS62" s="166" t="str">
        <f t="shared" si="70"/>
        <v/>
      </c>
      <c r="AT62" s="166" t="str">
        <f t="shared" si="70"/>
        <v/>
      </c>
      <c r="AU62" s="166" t="str">
        <f t="shared" si="70"/>
        <v/>
      </c>
      <c r="AV62" s="166" t="str">
        <f t="shared" si="70"/>
        <v/>
      </c>
      <c r="AW62" s="166" t="str">
        <f t="shared" si="70"/>
        <v/>
      </c>
      <c r="AX62" s="166" t="str">
        <f t="shared" si="70"/>
        <v/>
      </c>
      <c r="AY62" s="166" t="str">
        <f t="shared" si="70"/>
        <v/>
      </c>
      <c r="AZ62" s="166" t="str">
        <f t="shared" si="70"/>
        <v/>
      </c>
      <c r="BA62" s="166" t="str">
        <f t="shared" si="70"/>
        <v/>
      </c>
      <c r="BB62" s="166" t="str">
        <f t="shared" si="70"/>
        <v/>
      </c>
      <c r="BC62" s="166" t="str">
        <f t="shared" si="70"/>
        <v/>
      </c>
      <c r="BD62" s="166" t="str">
        <f t="shared" si="70"/>
        <v/>
      </c>
      <c r="BE62" s="166" t="str">
        <f t="shared" si="70"/>
        <v/>
      </c>
      <c r="BF62" s="166" t="str">
        <f t="shared" si="70"/>
        <v/>
      </c>
      <c r="BG62" s="166" t="str">
        <f t="shared" si="70"/>
        <v/>
      </c>
      <c r="BH62" s="166" t="str">
        <f t="shared" si="70"/>
        <v/>
      </c>
      <c r="BI62" s="166" t="str">
        <f t="shared" si="70"/>
        <v/>
      </c>
      <c r="BJ62" s="166" t="str">
        <f t="shared" si="70"/>
        <v/>
      </c>
      <c r="BK62" s="166" t="str">
        <f t="shared" si="70"/>
        <v/>
      </c>
      <c r="BL62" s="166" t="str">
        <f t="shared" si="70"/>
        <v/>
      </c>
      <c r="BM62" s="166" t="str">
        <f t="shared" si="70"/>
        <v/>
      </c>
      <c r="BN62" s="166" t="str">
        <f t="shared" si="70"/>
        <v/>
      </c>
      <c r="BO62" s="166" t="str">
        <f t="shared" si="70"/>
        <v/>
      </c>
      <c r="BP62" s="166" t="str">
        <f t="shared" si="70"/>
        <v/>
      </c>
      <c r="BQ62" s="166" t="str">
        <f t="shared" si="70"/>
        <v/>
      </c>
      <c r="BR62" s="166" t="str">
        <f t="shared" ref="BR62:CU62" si="71">IF(BR61="PAID OFF","",BQ62+1)</f>
        <v/>
      </c>
      <c r="BS62" s="166" t="str">
        <f t="shared" si="71"/>
        <v/>
      </c>
      <c r="BT62" s="166" t="str">
        <f t="shared" si="71"/>
        <v/>
      </c>
      <c r="BU62" s="166" t="str">
        <f t="shared" si="71"/>
        <v/>
      </c>
      <c r="BV62" s="166" t="str">
        <f t="shared" si="71"/>
        <v/>
      </c>
      <c r="BW62" s="166" t="str">
        <f t="shared" si="71"/>
        <v/>
      </c>
      <c r="BX62" s="166" t="str">
        <f t="shared" si="71"/>
        <v/>
      </c>
      <c r="BY62" s="166" t="str">
        <f t="shared" si="71"/>
        <v/>
      </c>
      <c r="BZ62" s="166" t="str">
        <f t="shared" si="71"/>
        <v/>
      </c>
      <c r="CA62" s="166" t="str">
        <f t="shared" si="71"/>
        <v/>
      </c>
      <c r="CB62" s="166" t="str">
        <f t="shared" si="71"/>
        <v/>
      </c>
      <c r="CC62" s="166" t="str">
        <f t="shared" si="71"/>
        <v/>
      </c>
      <c r="CD62" s="166" t="str">
        <f t="shared" si="71"/>
        <v/>
      </c>
      <c r="CE62" s="166" t="str">
        <f t="shared" si="71"/>
        <v/>
      </c>
      <c r="CF62" s="166" t="str">
        <f t="shared" si="71"/>
        <v/>
      </c>
      <c r="CG62" s="166" t="str">
        <f t="shared" si="71"/>
        <v/>
      </c>
      <c r="CH62" s="166" t="str">
        <f t="shared" si="71"/>
        <v/>
      </c>
      <c r="CI62" s="166" t="str">
        <f t="shared" si="71"/>
        <v/>
      </c>
      <c r="CJ62" s="166" t="str">
        <f t="shared" si="71"/>
        <v/>
      </c>
      <c r="CK62" s="166" t="str">
        <f t="shared" si="71"/>
        <v/>
      </c>
      <c r="CL62" s="166" t="str">
        <f t="shared" si="71"/>
        <v/>
      </c>
      <c r="CM62" s="166" t="str">
        <f t="shared" si="71"/>
        <v/>
      </c>
      <c r="CN62" s="166" t="str">
        <f t="shared" si="71"/>
        <v/>
      </c>
      <c r="CO62" s="166" t="str">
        <f t="shared" si="71"/>
        <v/>
      </c>
      <c r="CP62" s="166" t="str">
        <f t="shared" si="71"/>
        <v/>
      </c>
      <c r="CQ62" s="166" t="str">
        <f t="shared" si="71"/>
        <v/>
      </c>
      <c r="CR62" s="166" t="str">
        <f t="shared" si="71"/>
        <v/>
      </c>
      <c r="CS62" s="166" t="str">
        <f t="shared" si="71"/>
        <v/>
      </c>
      <c r="CT62" s="166" t="str">
        <f t="shared" si="71"/>
        <v/>
      </c>
      <c r="CU62" s="166" t="str">
        <f t="shared" si="71"/>
        <v/>
      </c>
    </row>
    <row r="63" spans="1:99" x14ac:dyDescent="0.35">
      <c r="A63" s="3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</row>
    <row r="64" spans="1:99" x14ac:dyDescent="0.35">
      <c r="A64" s="45" t="s">
        <v>44</v>
      </c>
      <c r="B64" s="168" t="str">
        <f>'In depth results'!J9</f>
        <v>BNZ credit card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</row>
    <row r="65" spans="1:99" x14ac:dyDescent="0.35">
      <c r="A65" s="46"/>
      <c r="B65" s="169" t="s">
        <v>32</v>
      </c>
      <c r="C65" s="169"/>
      <c r="D65" s="170">
        <f>C70</f>
        <v>8330</v>
      </c>
      <c r="E65" s="170">
        <f>D70</f>
        <v>8160</v>
      </c>
      <c r="F65" s="170">
        <f t="shared" ref="F65:BQ65" si="72">E70</f>
        <v>7990</v>
      </c>
      <c r="G65" s="170">
        <f t="shared" si="72"/>
        <v>7820</v>
      </c>
      <c r="H65" s="170">
        <f t="shared" si="72"/>
        <v>7650</v>
      </c>
      <c r="I65" s="170">
        <f t="shared" si="72"/>
        <v>7480</v>
      </c>
      <c r="J65" s="170">
        <f t="shared" si="72"/>
        <v>7310</v>
      </c>
      <c r="K65" s="170">
        <f t="shared" si="72"/>
        <v>7140</v>
      </c>
      <c r="L65" s="170">
        <f t="shared" si="72"/>
        <v>6970</v>
      </c>
      <c r="M65" s="170">
        <f t="shared" si="72"/>
        <v>6800</v>
      </c>
      <c r="N65" s="170">
        <f t="shared" si="72"/>
        <v>6630</v>
      </c>
      <c r="O65" s="170">
        <f t="shared" si="72"/>
        <v>6460</v>
      </c>
      <c r="P65" s="170">
        <f t="shared" si="72"/>
        <v>6290</v>
      </c>
      <c r="Q65" s="170">
        <f t="shared" si="72"/>
        <v>6120</v>
      </c>
      <c r="R65" s="170">
        <f t="shared" si="72"/>
        <v>5950</v>
      </c>
      <c r="S65" s="170">
        <f t="shared" si="72"/>
        <v>5780</v>
      </c>
      <c r="T65" s="170">
        <f t="shared" si="72"/>
        <v>5610</v>
      </c>
      <c r="U65" s="170">
        <f t="shared" si="72"/>
        <v>5440</v>
      </c>
      <c r="V65" s="170">
        <f t="shared" si="72"/>
        <v>5270</v>
      </c>
      <c r="W65" s="170">
        <f t="shared" si="72"/>
        <v>5100</v>
      </c>
      <c r="X65" s="170">
        <f t="shared" si="72"/>
        <v>4930</v>
      </c>
      <c r="Y65" s="170">
        <f t="shared" si="72"/>
        <v>4760</v>
      </c>
      <c r="Z65" s="170">
        <f t="shared" si="72"/>
        <v>4590</v>
      </c>
      <c r="AA65" s="170">
        <f t="shared" si="72"/>
        <v>4420</v>
      </c>
      <c r="AB65" s="170">
        <f t="shared" si="72"/>
        <v>4250</v>
      </c>
      <c r="AC65" s="170">
        <f t="shared" si="72"/>
        <v>4080</v>
      </c>
      <c r="AD65" s="170">
        <f t="shared" si="72"/>
        <v>3910</v>
      </c>
      <c r="AE65" s="170">
        <f t="shared" si="72"/>
        <v>3740</v>
      </c>
      <c r="AF65" s="170">
        <f t="shared" si="72"/>
        <v>3570</v>
      </c>
      <c r="AG65" s="170">
        <f t="shared" si="72"/>
        <v>3400</v>
      </c>
      <c r="AH65" s="170">
        <f t="shared" si="72"/>
        <v>3230</v>
      </c>
      <c r="AI65" s="170">
        <f t="shared" si="72"/>
        <v>3060</v>
      </c>
      <c r="AJ65" s="170">
        <f t="shared" si="72"/>
        <v>2890</v>
      </c>
      <c r="AK65" s="170">
        <f t="shared" si="72"/>
        <v>2720</v>
      </c>
      <c r="AL65" s="170">
        <f t="shared" si="72"/>
        <v>2550</v>
      </c>
      <c r="AM65" s="170">
        <f t="shared" si="72"/>
        <v>2380</v>
      </c>
      <c r="AN65" s="170">
        <f t="shared" si="72"/>
        <v>2210</v>
      </c>
      <c r="AO65" s="170">
        <f t="shared" si="72"/>
        <v>2040</v>
      </c>
      <c r="AP65" s="170">
        <f t="shared" si="72"/>
        <v>1870</v>
      </c>
      <c r="AQ65" s="170">
        <f t="shared" si="72"/>
        <v>1457.9999433541079</v>
      </c>
      <c r="AR65" s="170">
        <f t="shared" si="72"/>
        <v>877.99994335410793</v>
      </c>
      <c r="AS65" s="170">
        <f t="shared" si="72"/>
        <v>297.99994335410793</v>
      </c>
      <c r="AT65" s="170">
        <f t="shared" si="72"/>
        <v>0</v>
      </c>
      <c r="AU65" s="170">
        <f t="shared" si="72"/>
        <v>0</v>
      </c>
      <c r="AV65" s="170">
        <f t="shared" si="72"/>
        <v>0</v>
      </c>
      <c r="AW65" s="170">
        <f t="shared" si="72"/>
        <v>0</v>
      </c>
      <c r="AX65" s="170">
        <f t="shared" si="72"/>
        <v>0</v>
      </c>
      <c r="AY65" s="170">
        <f t="shared" si="72"/>
        <v>0</v>
      </c>
      <c r="AZ65" s="170">
        <f t="shared" si="72"/>
        <v>0</v>
      </c>
      <c r="BA65" s="170">
        <f t="shared" si="72"/>
        <v>0</v>
      </c>
      <c r="BB65" s="170">
        <f t="shared" si="72"/>
        <v>0</v>
      </c>
      <c r="BC65" s="170">
        <f t="shared" si="72"/>
        <v>0</v>
      </c>
      <c r="BD65" s="170">
        <f t="shared" si="72"/>
        <v>0</v>
      </c>
      <c r="BE65" s="170">
        <f t="shared" si="72"/>
        <v>0</v>
      </c>
      <c r="BF65" s="170">
        <f t="shared" si="72"/>
        <v>0</v>
      </c>
      <c r="BG65" s="170">
        <f t="shared" si="72"/>
        <v>0</v>
      </c>
      <c r="BH65" s="170">
        <f t="shared" si="72"/>
        <v>0</v>
      </c>
      <c r="BI65" s="170">
        <f t="shared" si="72"/>
        <v>0</v>
      </c>
      <c r="BJ65" s="170">
        <f t="shared" si="72"/>
        <v>0</v>
      </c>
      <c r="BK65" s="170">
        <f t="shared" si="72"/>
        <v>0</v>
      </c>
      <c r="BL65" s="170">
        <f t="shared" si="72"/>
        <v>0</v>
      </c>
      <c r="BM65" s="170">
        <f t="shared" si="72"/>
        <v>0</v>
      </c>
      <c r="BN65" s="170">
        <f t="shared" si="72"/>
        <v>0</v>
      </c>
      <c r="BO65" s="170">
        <f t="shared" si="72"/>
        <v>0</v>
      </c>
      <c r="BP65" s="170">
        <f t="shared" si="72"/>
        <v>0</v>
      </c>
      <c r="BQ65" s="170">
        <f t="shared" si="72"/>
        <v>0</v>
      </c>
      <c r="BR65" s="170">
        <f t="shared" ref="BR65:CU65" si="73">BQ70</f>
        <v>0</v>
      </c>
      <c r="BS65" s="170">
        <f t="shared" si="73"/>
        <v>0</v>
      </c>
      <c r="BT65" s="170">
        <f t="shared" si="73"/>
        <v>0</v>
      </c>
      <c r="BU65" s="170">
        <f t="shared" si="73"/>
        <v>0</v>
      </c>
      <c r="BV65" s="170">
        <f t="shared" si="73"/>
        <v>0</v>
      </c>
      <c r="BW65" s="170">
        <f t="shared" si="73"/>
        <v>0</v>
      </c>
      <c r="BX65" s="170">
        <f t="shared" si="73"/>
        <v>0</v>
      </c>
      <c r="BY65" s="170">
        <f t="shared" si="73"/>
        <v>0</v>
      </c>
      <c r="BZ65" s="170">
        <f t="shared" si="73"/>
        <v>0</v>
      </c>
      <c r="CA65" s="170">
        <f t="shared" si="73"/>
        <v>0</v>
      </c>
      <c r="CB65" s="170">
        <f t="shared" si="73"/>
        <v>0</v>
      </c>
      <c r="CC65" s="170">
        <f t="shared" si="73"/>
        <v>0</v>
      </c>
      <c r="CD65" s="170">
        <f t="shared" si="73"/>
        <v>0</v>
      </c>
      <c r="CE65" s="170">
        <f t="shared" si="73"/>
        <v>0</v>
      </c>
      <c r="CF65" s="170">
        <f t="shared" si="73"/>
        <v>0</v>
      </c>
      <c r="CG65" s="170">
        <f t="shared" si="73"/>
        <v>0</v>
      </c>
      <c r="CH65" s="170">
        <f t="shared" si="73"/>
        <v>0</v>
      </c>
      <c r="CI65" s="170">
        <f t="shared" si="73"/>
        <v>0</v>
      </c>
      <c r="CJ65" s="170">
        <f t="shared" si="73"/>
        <v>0</v>
      </c>
      <c r="CK65" s="170">
        <f t="shared" si="73"/>
        <v>0</v>
      </c>
      <c r="CL65" s="170">
        <f t="shared" si="73"/>
        <v>0</v>
      </c>
      <c r="CM65" s="170">
        <f t="shared" si="73"/>
        <v>0</v>
      </c>
      <c r="CN65" s="170">
        <f t="shared" si="73"/>
        <v>0</v>
      </c>
      <c r="CO65" s="170">
        <f t="shared" si="73"/>
        <v>0</v>
      </c>
      <c r="CP65" s="170">
        <f t="shared" si="73"/>
        <v>0</v>
      </c>
      <c r="CQ65" s="170">
        <f t="shared" si="73"/>
        <v>0</v>
      </c>
      <c r="CR65" s="170">
        <f t="shared" si="73"/>
        <v>0</v>
      </c>
      <c r="CS65" s="170">
        <f t="shared" si="73"/>
        <v>0</v>
      </c>
      <c r="CT65" s="170">
        <f t="shared" si="73"/>
        <v>0</v>
      </c>
      <c r="CU65" s="170">
        <f t="shared" si="73"/>
        <v>0</v>
      </c>
    </row>
    <row r="66" spans="1:99" x14ac:dyDescent="0.35">
      <c r="A66" s="46"/>
      <c r="B66" s="169" t="s">
        <v>33</v>
      </c>
      <c r="C66" s="170">
        <f>C67*('In depth results'!L9/12)</f>
        <v>0</v>
      </c>
      <c r="D66" s="170">
        <f>D65*('In depth results'!$C$9/12)</f>
        <v>0</v>
      </c>
      <c r="E66" s="170">
        <f>E65*('In depth results'!$C$9/12)</f>
        <v>0</v>
      </c>
      <c r="F66" s="170">
        <f>F65*('In depth results'!$C$9/12)</f>
        <v>0</v>
      </c>
      <c r="G66" s="170">
        <f>G65*('In depth results'!$C$9/12)</f>
        <v>0</v>
      </c>
      <c r="H66" s="170">
        <f>H65*('In depth results'!$C$9/12)</f>
        <v>0</v>
      </c>
      <c r="I66" s="170">
        <f>I65*('In depth results'!$C$9/12)</f>
        <v>0</v>
      </c>
      <c r="J66" s="170">
        <f>J65*('In depth results'!$C$9/12)</f>
        <v>0</v>
      </c>
      <c r="K66" s="170">
        <f>K65*('In depth results'!$C$9/12)</f>
        <v>0</v>
      </c>
      <c r="L66" s="170">
        <f>L65*('In depth results'!$C$9/12)</f>
        <v>0</v>
      </c>
      <c r="M66" s="170">
        <f>M65*('In depth results'!$C$9/12)</f>
        <v>0</v>
      </c>
      <c r="N66" s="170">
        <f>N65*('In depth results'!$C$9/12)</f>
        <v>0</v>
      </c>
      <c r="O66" s="170">
        <f>O65*('In depth results'!$C$9/12)</f>
        <v>0</v>
      </c>
      <c r="P66" s="170">
        <f>P65*('In depth results'!$C$9/12)</f>
        <v>0</v>
      </c>
      <c r="Q66" s="170">
        <f>Q65*('In depth results'!$C$9/12)</f>
        <v>0</v>
      </c>
      <c r="R66" s="170">
        <f>R65*('In depth results'!$C$9/12)</f>
        <v>0</v>
      </c>
      <c r="S66" s="170">
        <f>S65*('In depth results'!$C$9/12)</f>
        <v>0</v>
      </c>
      <c r="T66" s="170">
        <f>T65*('In depth results'!$C$9/12)</f>
        <v>0</v>
      </c>
      <c r="U66" s="170">
        <f>U65*('In depth results'!$C$9/12)</f>
        <v>0</v>
      </c>
      <c r="V66" s="170">
        <f>V65*('In depth results'!$C$9/12)</f>
        <v>0</v>
      </c>
      <c r="W66" s="170">
        <f>W65*('In depth results'!$C$9/12)</f>
        <v>0</v>
      </c>
      <c r="X66" s="170">
        <f>X65*('In depth results'!$C$9/12)</f>
        <v>0</v>
      </c>
      <c r="Y66" s="170">
        <f>Y65*('In depth results'!$C$9/12)</f>
        <v>0</v>
      </c>
      <c r="Z66" s="170">
        <f>Z65*('In depth results'!$C$9/12)</f>
        <v>0</v>
      </c>
      <c r="AA66" s="170">
        <f>AA65*('In depth results'!$C$9/12)</f>
        <v>0</v>
      </c>
      <c r="AB66" s="170">
        <f>AB65*('In depth results'!$C$9/12)</f>
        <v>0</v>
      </c>
      <c r="AC66" s="170">
        <f>AC65*('In depth results'!$C$9/12)</f>
        <v>0</v>
      </c>
      <c r="AD66" s="170">
        <f>AD65*('In depth results'!$C$9/12)</f>
        <v>0</v>
      </c>
      <c r="AE66" s="170">
        <f>AE65*('In depth results'!$C$9/12)</f>
        <v>0</v>
      </c>
      <c r="AF66" s="170">
        <f>AF65*('In depth results'!$C$9/12)</f>
        <v>0</v>
      </c>
      <c r="AG66" s="170">
        <f>AG65*('In depth results'!$C$9/12)</f>
        <v>0</v>
      </c>
      <c r="AH66" s="170">
        <f>AH65*('In depth results'!$C$9/12)</f>
        <v>0</v>
      </c>
      <c r="AI66" s="170">
        <f>AI65*('In depth results'!$C$9/12)</f>
        <v>0</v>
      </c>
      <c r="AJ66" s="170">
        <f>AJ65*('In depth results'!$C$9/12)</f>
        <v>0</v>
      </c>
      <c r="AK66" s="170">
        <f>AK65*('In depth results'!$C$9/12)</f>
        <v>0</v>
      </c>
      <c r="AL66" s="170">
        <f>AL65*('In depth results'!$C$9/12)</f>
        <v>0</v>
      </c>
      <c r="AM66" s="170">
        <f>AM65*('In depth results'!$C$9/12)</f>
        <v>0</v>
      </c>
      <c r="AN66" s="170">
        <f>AN65*('In depth results'!$C$9/12)</f>
        <v>0</v>
      </c>
      <c r="AO66" s="170">
        <f>AO65*('In depth results'!$C$9/12)</f>
        <v>0</v>
      </c>
      <c r="AP66" s="170">
        <f>AP65*('In depth results'!$C$9/12)</f>
        <v>0</v>
      </c>
      <c r="AQ66" s="170">
        <f>AQ65*('In depth results'!$C$9/12)</f>
        <v>0</v>
      </c>
      <c r="AR66" s="170">
        <f>AR65*('In depth results'!$C$9/12)</f>
        <v>0</v>
      </c>
      <c r="AS66" s="170">
        <f>AS65*('In depth results'!$C$9/12)</f>
        <v>0</v>
      </c>
      <c r="AT66" s="170">
        <f>AT65*('In depth results'!$C$9/12)</f>
        <v>0</v>
      </c>
      <c r="AU66" s="170">
        <f>AU65*('In depth results'!$C$9/12)</f>
        <v>0</v>
      </c>
      <c r="AV66" s="170">
        <f>AV65*('In depth results'!$C$9/12)</f>
        <v>0</v>
      </c>
      <c r="AW66" s="170">
        <f>AW65*('In depth results'!$C$9/12)</f>
        <v>0</v>
      </c>
      <c r="AX66" s="170">
        <f>AX65*('In depth results'!$C$9/12)</f>
        <v>0</v>
      </c>
      <c r="AY66" s="170">
        <f>AY65*('In depth results'!$C$9/12)</f>
        <v>0</v>
      </c>
      <c r="AZ66" s="170">
        <f>AZ65*('In depth results'!$C$9/12)</f>
        <v>0</v>
      </c>
      <c r="BA66" s="170">
        <f>BA65*('In depth results'!$C$9/12)</f>
        <v>0</v>
      </c>
      <c r="BB66" s="170">
        <f>BB65*('In depth results'!$C$9/12)</f>
        <v>0</v>
      </c>
      <c r="BC66" s="170">
        <f>BC65*('In depth results'!$C$9/12)</f>
        <v>0</v>
      </c>
      <c r="BD66" s="170">
        <f>BD65*('In depth results'!$C$9/12)</f>
        <v>0</v>
      </c>
      <c r="BE66" s="170">
        <f>BE65*('In depth results'!$C$9/12)</f>
        <v>0</v>
      </c>
      <c r="BF66" s="170">
        <f>BF65*('In depth results'!$C$9/12)</f>
        <v>0</v>
      </c>
      <c r="BG66" s="170">
        <f>BG65*('In depth results'!$C$9/12)</f>
        <v>0</v>
      </c>
      <c r="BH66" s="170">
        <f>BH65*('In depth results'!$C$9/12)</f>
        <v>0</v>
      </c>
      <c r="BI66" s="170">
        <f>BI65*('In depth results'!$C$9/12)</f>
        <v>0</v>
      </c>
      <c r="BJ66" s="170">
        <f>BJ65*('In depth results'!$C$9/12)</f>
        <v>0</v>
      </c>
      <c r="BK66" s="170">
        <f>BK65*('In depth results'!$C$9/12)</f>
        <v>0</v>
      </c>
      <c r="BL66" s="170">
        <f>BL65*('In depth results'!$C$9/12)</f>
        <v>0</v>
      </c>
      <c r="BM66" s="170">
        <f>BM65*('In depth results'!$C$9/12)</f>
        <v>0</v>
      </c>
      <c r="BN66" s="170">
        <f>BN65*('In depth results'!$C$9/12)</f>
        <v>0</v>
      </c>
      <c r="BO66" s="170">
        <f>BO65*('In depth results'!$C$9/12)</f>
        <v>0</v>
      </c>
      <c r="BP66" s="170">
        <f>BP65*('In depth results'!$C$9/12)</f>
        <v>0</v>
      </c>
      <c r="BQ66" s="170">
        <f>BQ65*('In depth results'!$C$9/12)</f>
        <v>0</v>
      </c>
      <c r="BR66" s="170">
        <f>BR65*('In depth results'!$C$9/12)</f>
        <v>0</v>
      </c>
      <c r="BS66" s="170">
        <f>BS65*('In depth results'!$C$9/12)</f>
        <v>0</v>
      </c>
      <c r="BT66" s="170">
        <f>BT65*('In depth results'!$C$9/12)</f>
        <v>0</v>
      </c>
      <c r="BU66" s="170">
        <f>BU65*('In depth results'!$C$9/12)</f>
        <v>0</v>
      </c>
      <c r="BV66" s="170">
        <f>BV65*('In depth results'!$C$9/12)</f>
        <v>0</v>
      </c>
      <c r="BW66" s="170">
        <f>BW65*('In depth results'!$C$9/12)</f>
        <v>0</v>
      </c>
      <c r="BX66" s="170">
        <f>BX65*('In depth results'!$C$9/12)</f>
        <v>0</v>
      </c>
      <c r="BY66" s="170">
        <f>BY65*('In depth results'!$C$9/12)</f>
        <v>0</v>
      </c>
      <c r="BZ66" s="170">
        <f>BZ65*('In depth results'!$C$9/12)</f>
        <v>0</v>
      </c>
      <c r="CA66" s="170">
        <f>CA65*('In depth results'!$C$9/12)</f>
        <v>0</v>
      </c>
      <c r="CB66" s="170">
        <f>CB65*('In depth results'!$C$9/12)</f>
        <v>0</v>
      </c>
      <c r="CC66" s="170">
        <f>CC65*('In depth results'!$C$9/12)</f>
        <v>0</v>
      </c>
      <c r="CD66" s="170">
        <f>CD65*('In depth results'!$C$9/12)</f>
        <v>0</v>
      </c>
      <c r="CE66" s="170">
        <f>CE65*('In depth results'!$C$9/12)</f>
        <v>0</v>
      </c>
      <c r="CF66" s="170">
        <f>CF65*('In depth results'!$C$9/12)</f>
        <v>0</v>
      </c>
      <c r="CG66" s="170">
        <f>CG65*('In depth results'!$C$9/12)</f>
        <v>0</v>
      </c>
      <c r="CH66" s="170">
        <f>CH65*('In depth results'!$C$9/12)</f>
        <v>0</v>
      </c>
      <c r="CI66" s="170">
        <f>CI65*('In depth results'!$C$9/12)</f>
        <v>0</v>
      </c>
      <c r="CJ66" s="170">
        <f>CJ65*('In depth results'!$C$9/12)</f>
        <v>0</v>
      </c>
      <c r="CK66" s="170">
        <f>CK65*('In depth results'!$C$9/12)</f>
        <v>0</v>
      </c>
      <c r="CL66" s="170">
        <f>CL65*('In depth results'!$C$9/12)</f>
        <v>0</v>
      </c>
      <c r="CM66" s="170">
        <f>CM65*('In depth results'!$C$9/12)</f>
        <v>0</v>
      </c>
      <c r="CN66" s="170">
        <f>CN65*('In depth results'!$C$9/12)</f>
        <v>0</v>
      </c>
      <c r="CO66" s="170">
        <f>CO65*('In depth results'!$C$9/12)</f>
        <v>0</v>
      </c>
      <c r="CP66" s="170">
        <f>CP65*('In depth results'!$C$9/12)</f>
        <v>0</v>
      </c>
      <c r="CQ66" s="170">
        <f>CQ65*('In depth results'!$C$9/12)</f>
        <v>0</v>
      </c>
      <c r="CR66" s="170">
        <f>CR65*('In depth results'!$C$9/12)</f>
        <v>0</v>
      </c>
      <c r="CS66" s="170">
        <f>CS65*('In depth results'!$C$9/12)</f>
        <v>0</v>
      </c>
      <c r="CT66" s="170">
        <f>CT65*('In depth results'!$C$9/12)</f>
        <v>0</v>
      </c>
      <c r="CU66" s="170">
        <f>CU65*('In depth results'!$C$9/12)</f>
        <v>0</v>
      </c>
    </row>
    <row r="67" spans="1:99" x14ac:dyDescent="0.35">
      <c r="A67" s="46"/>
      <c r="B67" s="169" t="s">
        <v>34</v>
      </c>
      <c r="C67" s="170">
        <f>'In depth results'!K9</f>
        <v>8500</v>
      </c>
      <c r="D67" s="170">
        <f>D65+D66</f>
        <v>8330</v>
      </c>
      <c r="E67" s="170">
        <f t="shared" ref="E67:BP67" si="74">E65+E66</f>
        <v>8160</v>
      </c>
      <c r="F67" s="170">
        <f t="shared" si="74"/>
        <v>7990</v>
      </c>
      <c r="G67" s="170">
        <f t="shared" si="74"/>
        <v>7820</v>
      </c>
      <c r="H67" s="170">
        <f t="shared" si="74"/>
        <v>7650</v>
      </c>
      <c r="I67" s="170">
        <f t="shared" si="74"/>
        <v>7480</v>
      </c>
      <c r="J67" s="170">
        <f t="shared" si="74"/>
        <v>7310</v>
      </c>
      <c r="K67" s="170">
        <f t="shared" si="74"/>
        <v>7140</v>
      </c>
      <c r="L67" s="170">
        <f t="shared" si="74"/>
        <v>6970</v>
      </c>
      <c r="M67" s="170">
        <f t="shared" si="74"/>
        <v>6800</v>
      </c>
      <c r="N67" s="170">
        <f t="shared" si="74"/>
        <v>6630</v>
      </c>
      <c r="O67" s="170">
        <f t="shared" si="74"/>
        <v>6460</v>
      </c>
      <c r="P67" s="170">
        <f t="shared" si="74"/>
        <v>6290</v>
      </c>
      <c r="Q67" s="170">
        <f t="shared" si="74"/>
        <v>6120</v>
      </c>
      <c r="R67" s="170">
        <f t="shared" si="74"/>
        <v>5950</v>
      </c>
      <c r="S67" s="170">
        <f t="shared" si="74"/>
        <v>5780</v>
      </c>
      <c r="T67" s="170">
        <f t="shared" si="74"/>
        <v>5610</v>
      </c>
      <c r="U67" s="170">
        <f t="shared" si="74"/>
        <v>5440</v>
      </c>
      <c r="V67" s="170">
        <f t="shared" si="74"/>
        <v>5270</v>
      </c>
      <c r="W67" s="170">
        <f t="shared" si="74"/>
        <v>5100</v>
      </c>
      <c r="X67" s="170">
        <f t="shared" si="74"/>
        <v>4930</v>
      </c>
      <c r="Y67" s="170">
        <f t="shared" si="74"/>
        <v>4760</v>
      </c>
      <c r="Z67" s="170">
        <f t="shared" si="74"/>
        <v>4590</v>
      </c>
      <c r="AA67" s="170">
        <f t="shared" si="74"/>
        <v>4420</v>
      </c>
      <c r="AB67" s="170">
        <f t="shared" si="74"/>
        <v>4250</v>
      </c>
      <c r="AC67" s="170">
        <f t="shared" si="74"/>
        <v>4080</v>
      </c>
      <c r="AD67" s="170">
        <f t="shared" si="74"/>
        <v>3910</v>
      </c>
      <c r="AE67" s="170">
        <f t="shared" si="74"/>
        <v>3740</v>
      </c>
      <c r="AF67" s="170">
        <f t="shared" si="74"/>
        <v>3570</v>
      </c>
      <c r="AG67" s="170">
        <f t="shared" si="74"/>
        <v>3400</v>
      </c>
      <c r="AH67" s="170">
        <f t="shared" si="74"/>
        <v>3230</v>
      </c>
      <c r="AI67" s="170">
        <f t="shared" si="74"/>
        <v>3060</v>
      </c>
      <c r="AJ67" s="170">
        <f t="shared" si="74"/>
        <v>2890</v>
      </c>
      <c r="AK67" s="170">
        <f t="shared" si="74"/>
        <v>2720</v>
      </c>
      <c r="AL67" s="170">
        <f t="shared" si="74"/>
        <v>2550</v>
      </c>
      <c r="AM67" s="170">
        <f t="shared" si="74"/>
        <v>2380</v>
      </c>
      <c r="AN67" s="170">
        <f t="shared" si="74"/>
        <v>2210</v>
      </c>
      <c r="AO67" s="170">
        <f t="shared" si="74"/>
        <v>2040</v>
      </c>
      <c r="AP67" s="170">
        <f t="shared" si="74"/>
        <v>1870</v>
      </c>
      <c r="AQ67" s="170">
        <f t="shared" si="74"/>
        <v>1457.9999433541079</v>
      </c>
      <c r="AR67" s="170">
        <f t="shared" si="74"/>
        <v>877.99994335410793</v>
      </c>
      <c r="AS67" s="170">
        <f t="shared" si="74"/>
        <v>297.99994335410793</v>
      </c>
      <c r="AT67" s="170">
        <f t="shared" si="74"/>
        <v>0</v>
      </c>
      <c r="AU67" s="170">
        <f t="shared" si="74"/>
        <v>0</v>
      </c>
      <c r="AV67" s="170">
        <f t="shared" si="74"/>
        <v>0</v>
      </c>
      <c r="AW67" s="170">
        <f t="shared" si="74"/>
        <v>0</v>
      </c>
      <c r="AX67" s="170">
        <f t="shared" si="74"/>
        <v>0</v>
      </c>
      <c r="AY67" s="170">
        <f t="shared" si="74"/>
        <v>0</v>
      </c>
      <c r="AZ67" s="170">
        <f t="shared" si="74"/>
        <v>0</v>
      </c>
      <c r="BA67" s="170">
        <f t="shared" si="74"/>
        <v>0</v>
      </c>
      <c r="BB67" s="170">
        <f t="shared" si="74"/>
        <v>0</v>
      </c>
      <c r="BC67" s="170">
        <f t="shared" si="74"/>
        <v>0</v>
      </c>
      <c r="BD67" s="170">
        <f t="shared" si="74"/>
        <v>0</v>
      </c>
      <c r="BE67" s="170">
        <f t="shared" si="74"/>
        <v>0</v>
      </c>
      <c r="BF67" s="170">
        <f t="shared" si="74"/>
        <v>0</v>
      </c>
      <c r="BG67" s="170">
        <f t="shared" si="74"/>
        <v>0</v>
      </c>
      <c r="BH67" s="170">
        <f t="shared" si="74"/>
        <v>0</v>
      </c>
      <c r="BI67" s="170">
        <f t="shared" si="74"/>
        <v>0</v>
      </c>
      <c r="BJ67" s="170">
        <f t="shared" si="74"/>
        <v>0</v>
      </c>
      <c r="BK67" s="170">
        <f t="shared" si="74"/>
        <v>0</v>
      </c>
      <c r="BL67" s="170">
        <f t="shared" si="74"/>
        <v>0</v>
      </c>
      <c r="BM67" s="170">
        <f t="shared" si="74"/>
        <v>0</v>
      </c>
      <c r="BN67" s="170">
        <f t="shared" si="74"/>
        <v>0</v>
      </c>
      <c r="BO67" s="170">
        <f t="shared" si="74"/>
        <v>0</v>
      </c>
      <c r="BP67" s="170">
        <f t="shared" si="74"/>
        <v>0</v>
      </c>
      <c r="BQ67" s="170">
        <f t="shared" ref="BQ67:CU67" si="75">BQ65+BQ66</f>
        <v>0</v>
      </c>
      <c r="BR67" s="170">
        <f t="shared" si="75"/>
        <v>0</v>
      </c>
      <c r="BS67" s="170">
        <f t="shared" si="75"/>
        <v>0</v>
      </c>
      <c r="BT67" s="170">
        <f t="shared" si="75"/>
        <v>0</v>
      </c>
      <c r="BU67" s="170">
        <f t="shared" si="75"/>
        <v>0</v>
      </c>
      <c r="BV67" s="170">
        <f t="shared" si="75"/>
        <v>0</v>
      </c>
      <c r="BW67" s="170">
        <f t="shared" si="75"/>
        <v>0</v>
      </c>
      <c r="BX67" s="170">
        <f t="shared" si="75"/>
        <v>0</v>
      </c>
      <c r="BY67" s="170">
        <f t="shared" si="75"/>
        <v>0</v>
      </c>
      <c r="BZ67" s="170">
        <f t="shared" si="75"/>
        <v>0</v>
      </c>
      <c r="CA67" s="170">
        <f t="shared" si="75"/>
        <v>0</v>
      </c>
      <c r="CB67" s="170">
        <f t="shared" si="75"/>
        <v>0</v>
      </c>
      <c r="CC67" s="170">
        <f t="shared" si="75"/>
        <v>0</v>
      </c>
      <c r="CD67" s="170">
        <f t="shared" si="75"/>
        <v>0</v>
      </c>
      <c r="CE67" s="170">
        <f t="shared" si="75"/>
        <v>0</v>
      </c>
      <c r="CF67" s="170">
        <f t="shared" si="75"/>
        <v>0</v>
      </c>
      <c r="CG67" s="170">
        <f t="shared" si="75"/>
        <v>0</v>
      </c>
      <c r="CH67" s="170">
        <f t="shared" si="75"/>
        <v>0</v>
      </c>
      <c r="CI67" s="170">
        <f t="shared" si="75"/>
        <v>0</v>
      </c>
      <c r="CJ67" s="170">
        <f t="shared" si="75"/>
        <v>0</v>
      </c>
      <c r="CK67" s="170">
        <f t="shared" si="75"/>
        <v>0</v>
      </c>
      <c r="CL67" s="170">
        <f t="shared" si="75"/>
        <v>0</v>
      </c>
      <c r="CM67" s="170">
        <f t="shared" si="75"/>
        <v>0</v>
      </c>
      <c r="CN67" s="170">
        <f t="shared" si="75"/>
        <v>0</v>
      </c>
      <c r="CO67" s="170">
        <f t="shared" si="75"/>
        <v>0</v>
      </c>
      <c r="CP67" s="170">
        <f t="shared" si="75"/>
        <v>0</v>
      </c>
      <c r="CQ67" s="170">
        <f t="shared" si="75"/>
        <v>0</v>
      </c>
      <c r="CR67" s="170">
        <f t="shared" si="75"/>
        <v>0</v>
      </c>
      <c r="CS67" s="170">
        <f t="shared" si="75"/>
        <v>0</v>
      </c>
      <c r="CT67" s="170">
        <f t="shared" si="75"/>
        <v>0</v>
      </c>
      <c r="CU67" s="170">
        <f t="shared" si="75"/>
        <v>0</v>
      </c>
    </row>
    <row r="68" spans="1:99" x14ac:dyDescent="0.35">
      <c r="A68" s="46"/>
      <c r="B68" s="169" t="s">
        <v>35</v>
      </c>
      <c r="C68" s="170">
        <f>IF(C67=0,'In depth results'!$M$9,'In depth results'!$M$9)+('No extra repayments workings'!C58-'No extra repayments workings'!C59)</f>
        <v>170</v>
      </c>
      <c r="D68" s="170">
        <f>IF(D67=0,'In depth results'!$M$9,'In depth results'!$M$9)+('No extra repayments workings'!D58-'No extra repayments workings'!D59)</f>
        <v>170</v>
      </c>
      <c r="E68" s="170">
        <f>IF(E67=0,'In depth results'!$M$9,'In depth results'!$M$9)+('No extra repayments workings'!E58-'No extra repayments workings'!E59)</f>
        <v>170</v>
      </c>
      <c r="F68" s="170">
        <f>IF(F67=0,'In depth results'!$M$9,'In depth results'!$M$9)+('No extra repayments workings'!F58-'No extra repayments workings'!F59)</f>
        <v>170</v>
      </c>
      <c r="G68" s="170">
        <f>IF(G67=0,'In depth results'!$M$9,'In depth results'!$M$9)+('No extra repayments workings'!G58-'No extra repayments workings'!G59)</f>
        <v>170</v>
      </c>
      <c r="H68" s="170">
        <f>IF(H67=0,'In depth results'!$M$9,'In depth results'!$M$9)+('No extra repayments workings'!H58-'No extra repayments workings'!H59)</f>
        <v>170</v>
      </c>
      <c r="I68" s="170">
        <f>IF(I67=0,'In depth results'!$M$9,'In depth results'!$M$9)+('No extra repayments workings'!I58-'No extra repayments workings'!I59)</f>
        <v>170</v>
      </c>
      <c r="J68" s="170">
        <f>IF(J67=0,'In depth results'!$M$9,'In depth results'!$M$9)+('No extra repayments workings'!J58-'No extra repayments workings'!J59)</f>
        <v>170</v>
      </c>
      <c r="K68" s="170">
        <f>IF(K67=0,'In depth results'!$M$9,'In depth results'!$M$9)+('No extra repayments workings'!K58-'No extra repayments workings'!K59)</f>
        <v>170</v>
      </c>
      <c r="L68" s="170">
        <f>IF(L67=0,'In depth results'!$M$9,'In depth results'!$M$9)+('No extra repayments workings'!L58-'No extra repayments workings'!L59)</f>
        <v>170</v>
      </c>
      <c r="M68" s="170">
        <f>IF(M67=0,'In depth results'!$M$9,'In depth results'!$M$9)+('No extra repayments workings'!M58-'No extra repayments workings'!M59)</f>
        <v>170</v>
      </c>
      <c r="N68" s="170">
        <f>IF(N67=0,'In depth results'!$M$9,'In depth results'!$M$9)+('No extra repayments workings'!N58-'No extra repayments workings'!N59)</f>
        <v>170</v>
      </c>
      <c r="O68" s="170">
        <f>IF(O67=0,'In depth results'!$M$9,'In depth results'!$M$9)+('No extra repayments workings'!O58-'No extra repayments workings'!O59)</f>
        <v>170</v>
      </c>
      <c r="P68" s="170">
        <f>IF(P67=0,'In depth results'!$M$9,'In depth results'!$M$9)+('No extra repayments workings'!P58-'No extra repayments workings'!P59)</f>
        <v>170</v>
      </c>
      <c r="Q68" s="170">
        <f>IF(Q67=0,'In depth results'!$M$9,'In depth results'!$M$9)+('No extra repayments workings'!Q58-'No extra repayments workings'!Q59)</f>
        <v>170</v>
      </c>
      <c r="R68" s="170">
        <f>IF(R67=0,'In depth results'!$M$9,'In depth results'!$M$9)+('No extra repayments workings'!R58-'No extra repayments workings'!R59)</f>
        <v>170</v>
      </c>
      <c r="S68" s="170">
        <f>IF(S67=0,'In depth results'!$M$9,'In depth results'!$M$9)+('No extra repayments workings'!S58-'No extra repayments workings'!S59)</f>
        <v>170</v>
      </c>
      <c r="T68" s="170">
        <f>IF(T67=0,'In depth results'!$M$9,'In depth results'!$M$9)+('No extra repayments workings'!T58-'No extra repayments workings'!T59)</f>
        <v>170</v>
      </c>
      <c r="U68" s="170">
        <f>IF(U67=0,'In depth results'!$M$9,'In depth results'!$M$9)+('No extra repayments workings'!U58-'No extra repayments workings'!U59)</f>
        <v>170</v>
      </c>
      <c r="V68" s="170">
        <f>IF(V67=0,'In depth results'!$M$9,'In depth results'!$M$9)+('No extra repayments workings'!V58-'No extra repayments workings'!V59)</f>
        <v>170</v>
      </c>
      <c r="W68" s="170">
        <f>IF(W67=0,'In depth results'!$M$9,'In depth results'!$M$9)+('No extra repayments workings'!W58-'No extra repayments workings'!W59)</f>
        <v>170</v>
      </c>
      <c r="X68" s="170">
        <f>IF(X67=0,'In depth results'!$M$9,'In depth results'!$M$9)+('No extra repayments workings'!X58-'No extra repayments workings'!X59)</f>
        <v>170</v>
      </c>
      <c r="Y68" s="170">
        <f>IF(Y67=0,'In depth results'!$M$9,'In depth results'!$M$9)+('No extra repayments workings'!Y58-'No extra repayments workings'!Y59)</f>
        <v>170</v>
      </c>
      <c r="Z68" s="170">
        <f>IF(Z67=0,'In depth results'!$M$9,'In depth results'!$M$9)+('No extra repayments workings'!Z58-'No extra repayments workings'!Z59)</f>
        <v>170</v>
      </c>
      <c r="AA68" s="170">
        <f>IF(AA67=0,'In depth results'!$M$9,'In depth results'!$M$9)+('No extra repayments workings'!AA58-'No extra repayments workings'!AA59)</f>
        <v>170</v>
      </c>
      <c r="AB68" s="170">
        <f>IF(AB67=0,'In depth results'!$M$9,'In depth results'!$M$9)+('No extra repayments workings'!AB58-'No extra repayments workings'!AB59)</f>
        <v>170</v>
      </c>
      <c r="AC68" s="170">
        <f>IF(AC67=0,'In depth results'!$M$9,'In depth results'!$M$9)+('No extra repayments workings'!AC58-'No extra repayments workings'!AC59)</f>
        <v>170</v>
      </c>
      <c r="AD68" s="170">
        <f>IF(AD67=0,'In depth results'!$M$9,'In depth results'!$M$9)+('No extra repayments workings'!AD58-'No extra repayments workings'!AD59)</f>
        <v>170</v>
      </c>
      <c r="AE68" s="170">
        <f>IF(AE67=0,'In depth results'!$M$9,'In depth results'!$M$9)+('No extra repayments workings'!AE58-'No extra repayments workings'!AE59)</f>
        <v>170</v>
      </c>
      <c r="AF68" s="170">
        <f>IF(AF67=0,'In depth results'!$M$9,'In depth results'!$M$9)+('No extra repayments workings'!AF58-'No extra repayments workings'!AF59)</f>
        <v>170</v>
      </c>
      <c r="AG68" s="170">
        <f>IF(AG67=0,'In depth results'!$M$9,'In depth results'!$M$9)+('No extra repayments workings'!AG58-'No extra repayments workings'!AG59)</f>
        <v>170</v>
      </c>
      <c r="AH68" s="170">
        <f>IF(AH67=0,'In depth results'!$M$9,'In depth results'!$M$9)+('No extra repayments workings'!AH58-'No extra repayments workings'!AH59)</f>
        <v>170</v>
      </c>
      <c r="AI68" s="170">
        <f>IF(AI67=0,'In depth results'!$M$9,'In depth results'!$M$9)+('No extra repayments workings'!AI58-'No extra repayments workings'!AI59)</f>
        <v>170</v>
      </c>
      <c r="AJ68" s="170">
        <f>IF(AJ67=0,'In depth results'!$M$9,'In depth results'!$M$9)+('No extra repayments workings'!AJ58-'No extra repayments workings'!AJ59)</f>
        <v>170</v>
      </c>
      <c r="AK68" s="170">
        <f>IF(AK67=0,'In depth results'!$M$9,'In depth results'!$M$9)+('No extra repayments workings'!AK58-'No extra repayments workings'!AK59)</f>
        <v>170</v>
      </c>
      <c r="AL68" s="170">
        <f>IF(AL67=0,'In depth results'!$M$9,'In depth results'!$M$9)+('No extra repayments workings'!AL58-'No extra repayments workings'!AL59)</f>
        <v>170</v>
      </c>
      <c r="AM68" s="170">
        <f>IF(AM67=0,'In depth results'!$M$9,'In depth results'!$M$9)+('No extra repayments workings'!AM58-'No extra repayments workings'!AM59)</f>
        <v>170</v>
      </c>
      <c r="AN68" s="170">
        <f>IF(AN67=0,'In depth results'!$M$9,'In depth results'!$M$9)+('No extra repayments workings'!AN58-'No extra repayments workings'!AN59)</f>
        <v>170</v>
      </c>
      <c r="AO68" s="170">
        <f>IF(AO67=0,'In depth results'!$M$9,'In depth results'!$M$9)+('No extra repayments workings'!AO58-'No extra repayments workings'!AO59)</f>
        <v>170</v>
      </c>
      <c r="AP68" s="170">
        <f>IF(AP67=0,'In depth results'!$M$9,'In depth results'!$M$9)+('No extra repayments workings'!AP58-'No extra repayments workings'!AP59)</f>
        <v>412.00005664589219</v>
      </c>
      <c r="AQ68" s="170">
        <f>IF(AQ67=0,'In depth results'!$M$9,'In depth results'!$M$9)+('No extra repayments workings'!AQ58-'No extra repayments workings'!AQ59)</f>
        <v>580</v>
      </c>
      <c r="AR68" s="170">
        <f>IF(AR67=0,'In depth results'!$M$9,'In depth results'!$M$9)+('No extra repayments workings'!AR58-'No extra repayments workings'!AR59)</f>
        <v>580</v>
      </c>
      <c r="AS68" s="170">
        <f>IF(AS67=0,'In depth results'!$M$9,'In depth results'!$M$9)+('No extra repayments workings'!AS58-'No extra repayments workings'!AS59)</f>
        <v>580</v>
      </c>
      <c r="AT68" s="170">
        <f>IF(AT67=0,'In depth results'!$M$9,'In depth results'!$M$9)+('No extra repayments workings'!AT58-'No extra repayments workings'!AT59)</f>
        <v>750</v>
      </c>
      <c r="AU68" s="170">
        <f>IF(AU67=0,'In depth results'!$M$9,'In depth results'!$M$9)+('No extra repayments workings'!AU58-'No extra repayments workings'!AU59)</f>
        <v>750</v>
      </c>
      <c r="AV68" s="170">
        <f>IF(AV67=0,'In depth results'!$M$9,'In depth results'!$M$9)+('No extra repayments workings'!AV58-'No extra repayments workings'!AV59)</f>
        <v>750</v>
      </c>
      <c r="AW68" s="170">
        <f>IF(AW67=0,'In depth results'!$M$9,'In depth results'!$M$9)+('No extra repayments workings'!AW58-'No extra repayments workings'!AW59)</f>
        <v>750</v>
      </c>
      <c r="AX68" s="170">
        <f>IF(AX67=0,'In depth results'!$M$9,'In depth results'!$M$9)+('No extra repayments workings'!AX58-'No extra repayments workings'!AX59)</f>
        <v>750</v>
      </c>
      <c r="AY68" s="170">
        <f>IF(AY67=0,'In depth results'!$M$9,'In depth results'!$M$9)+('No extra repayments workings'!AY58-'No extra repayments workings'!AY59)</f>
        <v>750</v>
      </c>
      <c r="AZ68" s="170">
        <f>IF(AZ67=0,'In depth results'!$M$9,'In depth results'!$M$9)+('No extra repayments workings'!AZ58-'No extra repayments workings'!AZ59)</f>
        <v>750</v>
      </c>
      <c r="BA68" s="170">
        <f>IF(BA67=0,'In depth results'!$M$9,'In depth results'!$M$9)+('No extra repayments workings'!BA58-'No extra repayments workings'!BA59)</f>
        <v>750</v>
      </c>
      <c r="BB68" s="170">
        <f>IF(BB67=0,'In depth results'!$M$9,'In depth results'!$M$9)+('No extra repayments workings'!BB58-'No extra repayments workings'!BB59)</f>
        <v>750</v>
      </c>
      <c r="BC68" s="170">
        <f>IF(BC67=0,'In depth results'!$M$9,'In depth results'!$M$9)+('No extra repayments workings'!BC58-'No extra repayments workings'!BC59)</f>
        <v>750</v>
      </c>
      <c r="BD68" s="170">
        <f>IF(BD67=0,'In depth results'!$M$9,'In depth results'!$M$9)+('No extra repayments workings'!BD58-'No extra repayments workings'!BD59)</f>
        <v>750</v>
      </c>
      <c r="BE68" s="170">
        <f>IF(BE67=0,'In depth results'!$M$9,'In depth results'!$M$9)+('No extra repayments workings'!BE58-'No extra repayments workings'!BE59)</f>
        <v>750</v>
      </c>
      <c r="BF68" s="170">
        <f>IF(BF67=0,'In depth results'!$M$9,'In depth results'!$M$9)+('No extra repayments workings'!BF58-'No extra repayments workings'!BF59)</f>
        <v>750</v>
      </c>
      <c r="BG68" s="170">
        <f>IF(BG67=0,'In depth results'!$M$9,'In depth results'!$M$9)+('No extra repayments workings'!BG58-'No extra repayments workings'!BG59)</f>
        <v>750</v>
      </c>
      <c r="BH68" s="170">
        <f>IF(BH67=0,'In depth results'!$M$9,'In depth results'!$M$9)+('No extra repayments workings'!BH58-'No extra repayments workings'!BH59)</f>
        <v>750</v>
      </c>
      <c r="BI68" s="170">
        <f>IF(BI67=0,'In depth results'!$M$9,'In depth results'!$M$9)+('No extra repayments workings'!BI58-'No extra repayments workings'!BI59)</f>
        <v>750</v>
      </c>
      <c r="BJ68" s="170">
        <f>IF(BJ67=0,'In depth results'!$M$9,'In depth results'!$M$9)+('No extra repayments workings'!BJ58-'No extra repayments workings'!BJ59)</f>
        <v>750</v>
      </c>
      <c r="BK68" s="170">
        <f>IF(BK67=0,'In depth results'!$M$9,'In depth results'!$M$9)+('No extra repayments workings'!BK58-'No extra repayments workings'!BK59)</f>
        <v>750</v>
      </c>
      <c r="BL68" s="170">
        <f>IF(BL67=0,'In depth results'!$M$9,'In depth results'!$M$9)+('No extra repayments workings'!BL58-'No extra repayments workings'!BL59)</f>
        <v>750</v>
      </c>
      <c r="BM68" s="170">
        <f>IF(BM67=0,'In depth results'!$M$9,'In depth results'!$M$9)+('No extra repayments workings'!BM58-'No extra repayments workings'!BM59)</f>
        <v>750</v>
      </c>
      <c r="BN68" s="170">
        <f>IF(BN67=0,'In depth results'!$M$9,'In depth results'!$M$9)+('No extra repayments workings'!BN58-'No extra repayments workings'!BN59)</f>
        <v>750</v>
      </c>
      <c r="BO68" s="170">
        <f>IF(BO67=0,'In depth results'!$M$9,'In depth results'!$M$9)+('No extra repayments workings'!BO58-'No extra repayments workings'!BO59)</f>
        <v>750</v>
      </c>
      <c r="BP68" s="170">
        <f>IF(BP67=0,'In depth results'!$M$9,'In depth results'!$M$9)+('No extra repayments workings'!BP58-'No extra repayments workings'!BP59)</f>
        <v>750</v>
      </c>
      <c r="BQ68" s="170">
        <f>IF(BQ67=0,'In depth results'!$M$9,'In depth results'!$M$9)+('No extra repayments workings'!BQ58-'No extra repayments workings'!BQ59)</f>
        <v>750</v>
      </c>
      <c r="BR68" s="170">
        <f>IF(BR67=0,'In depth results'!$M$9,'In depth results'!$M$9)+('No extra repayments workings'!BR58-'No extra repayments workings'!BR59)</f>
        <v>750</v>
      </c>
      <c r="BS68" s="170">
        <f>IF(BS67=0,'In depth results'!$M$9,'In depth results'!$M$9)+('No extra repayments workings'!BS58-'No extra repayments workings'!BS59)</f>
        <v>750</v>
      </c>
      <c r="BT68" s="170">
        <f>IF(BT67=0,'In depth results'!$M$9,'In depth results'!$M$9)+('No extra repayments workings'!BT58-'No extra repayments workings'!BT59)</f>
        <v>750</v>
      </c>
      <c r="BU68" s="170">
        <f>IF(BU67=0,'In depth results'!$M$9,'In depth results'!$M$9)+('No extra repayments workings'!BU58-'No extra repayments workings'!BU59)</f>
        <v>750</v>
      </c>
      <c r="BV68" s="170">
        <f>IF(BV67=0,'In depth results'!$M$9,'In depth results'!$M$9)+('No extra repayments workings'!BV58-'No extra repayments workings'!BV59)</f>
        <v>750</v>
      </c>
      <c r="BW68" s="170">
        <f>IF(BW67=0,'In depth results'!$M$9,'In depth results'!$M$9)+('No extra repayments workings'!BW58-'No extra repayments workings'!BW59)</f>
        <v>750</v>
      </c>
      <c r="BX68" s="170">
        <f>IF(BX67=0,'In depth results'!$M$9,'In depth results'!$M$9)+('No extra repayments workings'!BX58-'No extra repayments workings'!BX59)</f>
        <v>750</v>
      </c>
      <c r="BY68" s="170">
        <f>IF(BY67=0,'In depth results'!$M$9,'In depth results'!$M$9)+('No extra repayments workings'!BY58-'No extra repayments workings'!BY59)</f>
        <v>750</v>
      </c>
      <c r="BZ68" s="170">
        <f>IF(BZ67=0,'In depth results'!$M$9,'In depth results'!$M$9)+('No extra repayments workings'!BZ58-'No extra repayments workings'!BZ59)</f>
        <v>750</v>
      </c>
      <c r="CA68" s="170">
        <f>IF(CA67=0,'In depth results'!$M$9,'In depth results'!$M$9)+('No extra repayments workings'!CA58-'No extra repayments workings'!CA59)</f>
        <v>750</v>
      </c>
      <c r="CB68" s="170">
        <f>IF(CB67=0,'In depth results'!$M$9,'In depth results'!$M$9)+('No extra repayments workings'!CB58-'No extra repayments workings'!CB59)</f>
        <v>750</v>
      </c>
      <c r="CC68" s="170">
        <f>IF(CC67=0,'In depth results'!$M$9,'In depth results'!$M$9)+('No extra repayments workings'!CC58-'No extra repayments workings'!CC59)</f>
        <v>750</v>
      </c>
      <c r="CD68" s="170">
        <f>IF(CD67=0,'In depth results'!$M$9,'In depth results'!$M$9)+('No extra repayments workings'!CD58-'No extra repayments workings'!CD59)</f>
        <v>750</v>
      </c>
      <c r="CE68" s="170">
        <f>IF(CE67=0,'In depth results'!$M$9,'In depth results'!$M$9)+('No extra repayments workings'!CE58-'No extra repayments workings'!CE59)</f>
        <v>750</v>
      </c>
      <c r="CF68" s="170">
        <f>IF(CF67=0,'In depth results'!$M$9,'In depth results'!$M$9)+('No extra repayments workings'!CF58-'No extra repayments workings'!CF59)</f>
        <v>750</v>
      </c>
      <c r="CG68" s="170">
        <f>IF(CG67=0,'In depth results'!$M$9,'In depth results'!$M$9)+('No extra repayments workings'!CG58-'No extra repayments workings'!CG59)</f>
        <v>750</v>
      </c>
      <c r="CH68" s="170">
        <f>IF(CH67=0,'In depth results'!$M$9,'In depth results'!$M$9)+('No extra repayments workings'!CH58-'No extra repayments workings'!CH59)</f>
        <v>750</v>
      </c>
      <c r="CI68" s="170">
        <f>IF(CI67=0,'In depth results'!$M$9,'In depth results'!$M$9)+('No extra repayments workings'!CI58-'No extra repayments workings'!CI59)</f>
        <v>750</v>
      </c>
      <c r="CJ68" s="170">
        <f>IF(CJ67=0,'In depth results'!$M$9,'In depth results'!$M$9)+('No extra repayments workings'!CJ58-'No extra repayments workings'!CJ59)</f>
        <v>750</v>
      </c>
      <c r="CK68" s="170">
        <f>IF(CK67=0,'In depth results'!$M$9,'In depth results'!$M$9)+('No extra repayments workings'!CK58-'No extra repayments workings'!CK59)</f>
        <v>750</v>
      </c>
      <c r="CL68" s="170">
        <f>IF(CL67=0,'In depth results'!$M$9,'In depth results'!$M$9)+('No extra repayments workings'!CL58-'No extra repayments workings'!CL59)</f>
        <v>750</v>
      </c>
      <c r="CM68" s="170">
        <f>IF(CM67=0,'In depth results'!$M$9,'In depth results'!$M$9)+('No extra repayments workings'!CM58-'No extra repayments workings'!CM59)</f>
        <v>750</v>
      </c>
      <c r="CN68" s="170">
        <f>IF(CN67=0,'In depth results'!$M$9,'In depth results'!$M$9)+('No extra repayments workings'!CN58-'No extra repayments workings'!CN59)</f>
        <v>750</v>
      </c>
      <c r="CO68" s="170">
        <f>IF(CO67=0,'In depth results'!$M$9,'In depth results'!$M$9)+('No extra repayments workings'!CO58-'No extra repayments workings'!CO59)</f>
        <v>750</v>
      </c>
      <c r="CP68" s="170">
        <f>IF(CP67=0,'In depth results'!$M$9,'In depth results'!$M$9)+('No extra repayments workings'!CP58-'No extra repayments workings'!CP59)</f>
        <v>750</v>
      </c>
      <c r="CQ68" s="170">
        <f>IF(CQ67=0,'In depth results'!$M$9,'In depth results'!$M$9)+('No extra repayments workings'!CQ58-'No extra repayments workings'!CQ59)</f>
        <v>750</v>
      </c>
      <c r="CR68" s="170">
        <f>IF(CR67=0,'In depth results'!$M$9,'In depth results'!$M$9)+('No extra repayments workings'!CR58-'No extra repayments workings'!CR59)</f>
        <v>750</v>
      </c>
      <c r="CS68" s="170">
        <f>IF(CS67=0,'In depth results'!$M$9,'In depth results'!$M$9)+('No extra repayments workings'!CS58-'No extra repayments workings'!CS59)</f>
        <v>750</v>
      </c>
      <c r="CT68" s="170">
        <f>IF(CT67=0,'In depth results'!$M$9,'In depth results'!$M$9)+('No extra repayments workings'!CT58-'No extra repayments workings'!CT59)</f>
        <v>750</v>
      </c>
      <c r="CU68" s="170">
        <f>IF(CU67=0,'In depth results'!$M$9,'In depth results'!$M$9)+('No extra repayments workings'!CU58-'No extra repayments workings'!CU59)</f>
        <v>750</v>
      </c>
    </row>
    <row r="69" spans="1:99" x14ac:dyDescent="0.35">
      <c r="A69" s="46"/>
      <c r="B69" s="169" t="s">
        <v>36</v>
      </c>
      <c r="C69" s="170">
        <f>IF(C67&lt;C68,C67,C68)</f>
        <v>170</v>
      </c>
      <c r="D69" s="170">
        <f t="shared" ref="D69:BO69" si="76">IF(D67&lt;D68,D67,D68)</f>
        <v>170</v>
      </c>
      <c r="E69" s="170">
        <f t="shared" si="76"/>
        <v>170</v>
      </c>
      <c r="F69" s="170">
        <f t="shared" si="76"/>
        <v>170</v>
      </c>
      <c r="G69" s="170">
        <f t="shared" si="76"/>
        <v>170</v>
      </c>
      <c r="H69" s="170">
        <f t="shared" si="76"/>
        <v>170</v>
      </c>
      <c r="I69" s="170">
        <f t="shared" si="76"/>
        <v>170</v>
      </c>
      <c r="J69" s="170">
        <f t="shared" si="76"/>
        <v>170</v>
      </c>
      <c r="K69" s="170">
        <f t="shared" si="76"/>
        <v>170</v>
      </c>
      <c r="L69" s="170">
        <f t="shared" si="76"/>
        <v>170</v>
      </c>
      <c r="M69" s="170">
        <f t="shared" si="76"/>
        <v>170</v>
      </c>
      <c r="N69" s="170">
        <f t="shared" si="76"/>
        <v>170</v>
      </c>
      <c r="O69" s="170">
        <f t="shared" si="76"/>
        <v>170</v>
      </c>
      <c r="P69" s="170">
        <f t="shared" si="76"/>
        <v>170</v>
      </c>
      <c r="Q69" s="170">
        <f t="shared" si="76"/>
        <v>170</v>
      </c>
      <c r="R69" s="170">
        <f t="shared" si="76"/>
        <v>170</v>
      </c>
      <c r="S69" s="170">
        <f t="shared" si="76"/>
        <v>170</v>
      </c>
      <c r="T69" s="170">
        <f t="shared" si="76"/>
        <v>170</v>
      </c>
      <c r="U69" s="170">
        <f t="shared" si="76"/>
        <v>170</v>
      </c>
      <c r="V69" s="170">
        <f t="shared" si="76"/>
        <v>170</v>
      </c>
      <c r="W69" s="170">
        <f t="shared" si="76"/>
        <v>170</v>
      </c>
      <c r="X69" s="170">
        <f t="shared" si="76"/>
        <v>170</v>
      </c>
      <c r="Y69" s="170">
        <f t="shared" si="76"/>
        <v>170</v>
      </c>
      <c r="Z69" s="170">
        <f t="shared" si="76"/>
        <v>170</v>
      </c>
      <c r="AA69" s="170">
        <f t="shared" si="76"/>
        <v>170</v>
      </c>
      <c r="AB69" s="170">
        <f t="shared" si="76"/>
        <v>170</v>
      </c>
      <c r="AC69" s="170">
        <f t="shared" si="76"/>
        <v>170</v>
      </c>
      <c r="AD69" s="170">
        <f t="shared" si="76"/>
        <v>170</v>
      </c>
      <c r="AE69" s="170">
        <f t="shared" si="76"/>
        <v>170</v>
      </c>
      <c r="AF69" s="170">
        <f t="shared" si="76"/>
        <v>170</v>
      </c>
      <c r="AG69" s="170">
        <f t="shared" si="76"/>
        <v>170</v>
      </c>
      <c r="AH69" s="170">
        <f t="shared" si="76"/>
        <v>170</v>
      </c>
      <c r="AI69" s="170">
        <f t="shared" si="76"/>
        <v>170</v>
      </c>
      <c r="AJ69" s="170">
        <f t="shared" si="76"/>
        <v>170</v>
      </c>
      <c r="AK69" s="170">
        <f t="shared" si="76"/>
        <v>170</v>
      </c>
      <c r="AL69" s="170">
        <f t="shared" si="76"/>
        <v>170</v>
      </c>
      <c r="AM69" s="170">
        <f t="shared" si="76"/>
        <v>170</v>
      </c>
      <c r="AN69" s="170">
        <f t="shared" si="76"/>
        <v>170</v>
      </c>
      <c r="AO69" s="170">
        <f t="shared" si="76"/>
        <v>170</v>
      </c>
      <c r="AP69" s="170">
        <f t="shared" si="76"/>
        <v>412.00005664589219</v>
      </c>
      <c r="AQ69" s="170">
        <f t="shared" si="76"/>
        <v>580</v>
      </c>
      <c r="AR69" s="170">
        <f t="shared" si="76"/>
        <v>580</v>
      </c>
      <c r="AS69" s="170">
        <f t="shared" si="76"/>
        <v>297.99994335410793</v>
      </c>
      <c r="AT69" s="170">
        <f t="shared" si="76"/>
        <v>0</v>
      </c>
      <c r="AU69" s="170">
        <f t="shared" si="76"/>
        <v>0</v>
      </c>
      <c r="AV69" s="170">
        <f t="shared" si="76"/>
        <v>0</v>
      </c>
      <c r="AW69" s="170">
        <f t="shared" si="76"/>
        <v>0</v>
      </c>
      <c r="AX69" s="170">
        <f t="shared" si="76"/>
        <v>0</v>
      </c>
      <c r="AY69" s="170">
        <f t="shared" si="76"/>
        <v>0</v>
      </c>
      <c r="AZ69" s="170">
        <f t="shared" si="76"/>
        <v>0</v>
      </c>
      <c r="BA69" s="170">
        <f t="shared" si="76"/>
        <v>0</v>
      </c>
      <c r="BB69" s="170">
        <f t="shared" si="76"/>
        <v>0</v>
      </c>
      <c r="BC69" s="170">
        <f t="shared" si="76"/>
        <v>0</v>
      </c>
      <c r="BD69" s="170">
        <f t="shared" si="76"/>
        <v>0</v>
      </c>
      <c r="BE69" s="170">
        <f t="shared" si="76"/>
        <v>0</v>
      </c>
      <c r="BF69" s="170">
        <f t="shared" si="76"/>
        <v>0</v>
      </c>
      <c r="BG69" s="170">
        <f t="shared" si="76"/>
        <v>0</v>
      </c>
      <c r="BH69" s="170">
        <f t="shared" si="76"/>
        <v>0</v>
      </c>
      <c r="BI69" s="170">
        <f t="shared" si="76"/>
        <v>0</v>
      </c>
      <c r="BJ69" s="170">
        <f t="shared" si="76"/>
        <v>0</v>
      </c>
      <c r="BK69" s="170">
        <f t="shared" si="76"/>
        <v>0</v>
      </c>
      <c r="BL69" s="170">
        <f t="shared" si="76"/>
        <v>0</v>
      </c>
      <c r="BM69" s="170">
        <f t="shared" si="76"/>
        <v>0</v>
      </c>
      <c r="BN69" s="170">
        <f t="shared" si="76"/>
        <v>0</v>
      </c>
      <c r="BO69" s="170">
        <f t="shared" si="76"/>
        <v>0</v>
      </c>
      <c r="BP69" s="170">
        <f t="shared" ref="BP69:CU69" si="77">IF(BP67&lt;BP68,BP67,BP68)</f>
        <v>0</v>
      </c>
      <c r="BQ69" s="170">
        <f t="shared" si="77"/>
        <v>0</v>
      </c>
      <c r="BR69" s="170">
        <f t="shared" si="77"/>
        <v>0</v>
      </c>
      <c r="BS69" s="170">
        <f t="shared" si="77"/>
        <v>0</v>
      </c>
      <c r="BT69" s="170">
        <f t="shared" si="77"/>
        <v>0</v>
      </c>
      <c r="BU69" s="170">
        <f t="shared" si="77"/>
        <v>0</v>
      </c>
      <c r="BV69" s="170">
        <f t="shared" si="77"/>
        <v>0</v>
      </c>
      <c r="BW69" s="170">
        <f t="shared" si="77"/>
        <v>0</v>
      </c>
      <c r="BX69" s="170">
        <f t="shared" si="77"/>
        <v>0</v>
      </c>
      <c r="BY69" s="170">
        <f t="shared" si="77"/>
        <v>0</v>
      </c>
      <c r="BZ69" s="170">
        <f t="shared" si="77"/>
        <v>0</v>
      </c>
      <c r="CA69" s="170">
        <f t="shared" si="77"/>
        <v>0</v>
      </c>
      <c r="CB69" s="170">
        <f t="shared" si="77"/>
        <v>0</v>
      </c>
      <c r="CC69" s="170">
        <f t="shared" si="77"/>
        <v>0</v>
      </c>
      <c r="CD69" s="170">
        <f t="shared" si="77"/>
        <v>0</v>
      </c>
      <c r="CE69" s="170">
        <f t="shared" si="77"/>
        <v>0</v>
      </c>
      <c r="CF69" s="170">
        <f t="shared" si="77"/>
        <v>0</v>
      </c>
      <c r="CG69" s="170">
        <f t="shared" si="77"/>
        <v>0</v>
      </c>
      <c r="CH69" s="170">
        <f t="shared" si="77"/>
        <v>0</v>
      </c>
      <c r="CI69" s="170">
        <f t="shared" si="77"/>
        <v>0</v>
      </c>
      <c r="CJ69" s="170">
        <f t="shared" si="77"/>
        <v>0</v>
      </c>
      <c r="CK69" s="170">
        <f t="shared" si="77"/>
        <v>0</v>
      </c>
      <c r="CL69" s="170">
        <f t="shared" si="77"/>
        <v>0</v>
      </c>
      <c r="CM69" s="170">
        <f t="shared" si="77"/>
        <v>0</v>
      </c>
      <c r="CN69" s="170">
        <f t="shared" si="77"/>
        <v>0</v>
      </c>
      <c r="CO69" s="170">
        <f t="shared" si="77"/>
        <v>0</v>
      </c>
      <c r="CP69" s="170">
        <f t="shared" si="77"/>
        <v>0</v>
      </c>
      <c r="CQ69" s="170">
        <f t="shared" si="77"/>
        <v>0</v>
      </c>
      <c r="CR69" s="170">
        <f t="shared" si="77"/>
        <v>0</v>
      </c>
      <c r="CS69" s="170">
        <f t="shared" si="77"/>
        <v>0</v>
      </c>
      <c r="CT69" s="170">
        <f t="shared" si="77"/>
        <v>0</v>
      </c>
      <c r="CU69" s="170">
        <f t="shared" si="77"/>
        <v>0</v>
      </c>
    </row>
    <row r="70" spans="1:99" x14ac:dyDescent="0.35">
      <c r="A70" s="46"/>
      <c r="B70" s="169" t="s">
        <v>37</v>
      </c>
      <c r="C70" s="170">
        <f>C67-C69+C66</f>
        <v>8330</v>
      </c>
      <c r="D70" s="170">
        <f t="shared" ref="D70:BO70" si="78">D67-D69</f>
        <v>8160</v>
      </c>
      <c r="E70" s="170">
        <f t="shared" si="78"/>
        <v>7990</v>
      </c>
      <c r="F70" s="170">
        <f t="shared" si="78"/>
        <v>7820</v>
      </c>
      <c r="G70" s="170">
        <f t="shared" si="78"/>
        <v>7650</v>
      </c>
      <c r="H70" s="170">
        <f t="shared" si="78"/>
        <v>7480</v>
      </c>
      <c r="I70" s="170">
        <f t="shared" si="78"/>
        <v>7310</v>
      </c>
      <c r="J70" s="170">
        <f t="shared" si="78"/>
        <v>7140</v>
      </c>
      <c r="K70" s="170">
        <f t="shared" si="78"/>
        <v>6970</v>
      </c>
      <c r="L70" s="170">
        <f t="shared" si="78"/>
        <v>6800</v>
      </c>
      <c r="M70" s="170">
        <f t="shared" si="78"/>
        <v>6630</v>
      </c>
      <c r="N70" s="170">
        <f t="shared" si="78"/>
        <v>6460</v>
      </c>
      <c r="O70" s="170">
        <f t="shared" si="78"/>
        <v>6290</v>
      </c>
      <c r="P70" s="170">
        <f t="shared" si="78"/>
        <v>6120</v>
      </c>
      <c r="Q70" s="170">
        <f t="shared" si="78"/>
        <v>5950</v>
      </c>
      <c r="R70" s="170">
        <f t="shared" si="78"/>
        <v>5780</v>
      </c>
      <c r="S70" s="170">
        <f t="shared" si="78"/>
        <v>5610</v>
      </c>
      <c r="T70" s="170">
        <f t="shared" si="78"/>
        <v>5440</v>
      </c>
      <c r="U70" s="170">
        <f t="shared" si="78"/>
        <v>5270</v>
      </c>
      <c r="V70" s="170">
        <f t="shared" si="78"/>
        <v>5100</v>
      </c>
      <c r="W70" s="170">
        <f t="shared" si="78"/>
        <v>4930</v>
      </c>
      <c r="X70" s="170">
        <f t="shared" si="78"/>
        <v>4760</v>
      </c>
      <c r="Y70" s="170">
        <f t="shared" si="78"/>
        <v>4590</v>
      </c>
      <c r="Z70" s="170">
        <f t="shared" si="78"/>
        <v>4420</v>
      </c>
      <c r="AA70" s="170">
        <f t="shared" si="78"/>
        <v>4250</v>
      </c>
      <c r="AB70" s="170">
        <f t="shared" si="78"/>
        <v>4080</v>
      </c>
      <c r="AC70" s="170">
        <f t="shared" si="78"/>
        <v>3910</v>
      </c>
      <c r="AD70" s="170">
        <f t="shared" si="78"/>
        <v>3740</v>
      </c>
      <c r="AE70" s="170">
        <f t="shared" si="78"/>
        <v>3570</v>
      </c>
      <c r="AF70" s="170">
        <f t="shared" si="78"/>
        <v>3400</v>
      </c>
      <c r="AG70" s="170">
        <f t="shared" si="78"/>
        <v>3230</v>
      </c>
      <c r="AH70" s="170">
        <f t="shared" si="78"/>
        <v>3060</v>
      </c>
      <c r="AI70" s="170">
        <f t="shared" si="78"/>
        <v>2890</v>
      </c>
      <c r="AJ70" s="170">
        <f t="shared" si="78"/>
        <v>2720</v>
      </c>
      <c r="AK70" s="170">
        <f t="shared" si="78"/>
        <v>2550</v>
      </c>
      <c r="AL70" s="170">
        <f t="shared" si="78"/>
        <v>2380</v>
      </c>
      <c r="AM70" s="170">
        <f t="shared" si="78"/>
        <v>2210</v>
      </c>
      <c r="AN70" s="170">
        <f t="shared" si="78"/>
        <v>2040</v>
      </c>
      <c r="AO70" s="170">
        <f t="shared" si="78"/>
        <v>1870</v>
      </c>
      <c r="AP70" s="170">
        <f t="shared" si="78"/>
        <v>1457.9999433541079</v>
      </c>
      <c r="AQ70" s="170">
        <f t="shared" si="78"/>
        <v>877.99994335410793</v>
      </c>
      <c r="AR70" s="170">
        <f t="shared" si="78"/>
        <v>297.99994335410793</v>
      </c>
      <c r="AS70" s="170">
        <f t="shared" si="78"/>
        <v>0</v>
      </c>
      <c r="AT70" s="170">
        <f t="shared" si="78"/>
        <v>0</v>
      </c>
      <c r="AU70" s="170">
        <f t="shared" si="78"/>
        <v>0</v>
      </c>
      <c r="AV70" s="170">
        <f t="shared" si="78"/>
        <v>0</v>
      </c>
      <c r="AW70" s="170">
        <f t="shared" si="78"/>
        <v>0</v>
      </c>
      <c r="AX70" s="170">
        <f t="shared" si="78"/>
        <v>0</v>
      </c>
      <c r="AY70" s="170">
        <f t="shared" si="78"/>
        <v>0</v>
      </c>
      <c r="AZ70" s="170">
        <f t="shared" si="78"/>
        <v>0</v>
      </c>
      <c r="BA70" s="170">
        <f t="shared" si="78"/>
        <v>0</v>
      </c>
      <c r="BB70" s="170">
        <f t="shared" si="78"/>
        <v>0</v>
      </c>
      <c r="BC70" s="170">
        <f t="shared" si="78"/>
        <v>0</v>
      </c>
      <c r="BD70" s="170">
        <f t="shared" si="78"/>
        <v>0</v>
      </c>
      <c r="BE70" s="170">
        <f t="shared" si="78"/>
        <v>0</v>
      </c>
      <c r="BF70" s="170">
        <f t="shared" si="78"/>
        <v>0</v>
      </c>
      <c r="BG70" s="170">
        <f t="shared" si="78"/>
        <v>0</v>
      </c>
      <c r="BH70" s="170">
        <f t="shared" si="78"/>
        <v>0</v>
      </c>
      <c r="BI70" s="170">
        <f t="shared" si="78"/>
        <v>0</v>
      </c>
      <c r="BJ70" s="170">
        <f t="shared" si="78"/>
        <v>0</v>
      </c>
      <c r="BK70" s="170">
        <f t="shared" si="78"/>
        <v>0</v>
      </c>
      <c r="BL70" s="170">
        <f t="shared" si="78"/>
        <v>0</v>
      </c>
      <c r="BM70" s="170">
        <f t="shared" si="78"/>
        <v>0</v>
      </c>
      <c r="BN70" s="170">
        <f t="shared" si="78"/>
        <v>0</v>
      </c>
      <c r="BO70" s="170">
        <f t="shared" si="78"/>
        <v>0</v>
      </c>
      <c r="BP70" s="170">
        <f t="shared" ref="BP70:CU70" si="79">BP67-BP69</f>
        <v>0</v>
      </c>
      <c r="BQ70" s="170">
        <f t="shared" si="79"/>
        <v>0</v>
      </c>
      <c r="BR70" s="170">
        <f t="shared" si="79"/>
        <v>0</v>
      </c>
      <c r="BS70" s="170">
        <f t="shared" si="79"/>
        <v>0</v>
      </c>
      <c r="BT70" s="170">
        <f t="shared" si="79"/>
        <v>0</v>
      </c>
      <c r="BU70" s="170">
        <f t="shared" si="79"/>
        <v>0</v>
      </c>
      <c r="BV70" s="170">
        <f t="shared" si="79"/>
        <v>0</v>
      </c>
      <c r="BW70" s="170">
        <f t="shared" si="79"/>
        <v>0</v>
      </c>
      <c r="BX70" s="170">
        <f t="shared" si="79"/>
        <v>0</v>
      </c>
      <c r="BY70" s="170">
        <f t="shared" si="79"/>
        <v>0</v>
      </c>
      <c r="BZ70" s="170">
        <f t="shared" si="79"/>
        <v>0</v>
      </c>
      <c r="CA70" s="170">
        <f t="shared" si="79"/>
        <v>0</v>
      </c>
      <c r="CB70" s="170">
        <f t="shared" si="79"/>
        <v>0</v>
      </c>
      <c r="CC70" s="170">
        <f t="shared" si="79"/>
        <v>0</v>
      </c>
      <c r="CD70" s="170">
        <f t="shared" si="79"/>
        <v>0</v>
      </c>
      <c r="CE70" s="170">
        <f t="shared" si="79"/>
        <v>0</v>
      </c>
      <c r="CF70" s="170">
        <f t="shared" si="79"/>
        <v>0</v>
      </c>
      <c r="CG70" s="170">
        <f t="shared" si="79"/>
        <v>0</v>
      </c>
      <c r="CH70" s="170">
        <f t="shared" si="79"/>
        <v>0</v>
      </c>
      <c r="CI70" s="170">
        <f t="shared" si="79"/>
        <v>0</v>
      </c>
      <c r="CJ70" s="170">
        <f t="shared" si="79"/>
        <v>0</v>
      </c>
      <c r="CK70" s="170">
        <f t="shared" si="79"/>
        <v>0</v>
      </c>
      <c r="CL70" s="170">
        <f t="shared" si="79"/>
        <v>0</v>
      </c>
      <c r="CM70" s="170">
        <f t="shared" si="79"/>
        <v>0</v>
      </c>
      <c r="CN70" s="170">
        <f t="shared" si="79"/>
        <v>0</v>
      </c>
      <c r="CO70" s="170">
        <f t="shared" si="79"/>
        <v>0</v>
      </c>
      <c r="CP70" s="170">
        <f t="shared" si="79"/>
        <v>0</v>
      </c>
      <c r="CQ70" s="170">
        <f t="shared" si="79"/>
        <v>0</v>
      </c>
      <c r="CR70" s="170">
        <f t="shared" si="79"/>
        <v>0</v>
      </c>
      <c r="CS70" s="170">
        <f t="shared" si="79"/>
        <v>0</v>
      </c>
      <c r="CT70" s="170">
        <f t="shared" si="79"/>
        <v>0</v>
      </c>
      <c r="CU70" s="170">
        <f t="shared" si="79"/>
        <v>0</v>
      </c>
    </row>
    <row r="71" spans="1:99" x14ac:dyDescent="0.35">
      <c r="A71" s="46"/>
      <c r="B71" s="169"/>
      <c r="C71" s="168" t="str">
        <f>IF(C70=0,"PAID OFF","")</f>
        <v/>
      </c>
      <c r="D71" s="168" t="str">
        <f t="shared" ref="D71:BO71" si="80">IF(D70=0,"PAID OFF","")</f>
        <v/>
      </c>
      <c r="E71" s="168" t="str">
        <f t="shared" si="80"/>
        <v/>
      </c>
      <c r="F71" s="168" t="str">
        <f t="shared" si="80"/>
        <v/>
      </c>
      <c r="G71" s="168" t="str">
        <f t="shared" si="80"/>
        <v/>
      </c>
      <c r="H71" s="168" t="str">
        <f t="shared" si="80"/>
        <v/>
      </c>
      <c r="I71" s="168" t="str">
        <f t="shared" si="80"/>
        <v/>
      </c>
      <c r="J71" s="168" t="str">
        <f t="shared" si="80"/>
        <v/>
      </c>
      <c r="K71" s="168" t="str">
        <f t="shared" si="80"/>
        <v/>
      </c>
      <c r="L71" s="168" t="str">
        <f t="shared" si="80"/>
        <v/>
      </c>
      <c r="M71" s="168" t="str">
        <f t="shared" si="80"/>
        <v/>
      </c>
      <c r="N71" s="168" t="str">
        <f t="shared" si="80"/>
        <v/>
      </c>
      <c r="O71" s="168" t="str">
        <f t="shared" si="80"/>
        <v/>
      </c>
      <c r="P71" s="168" t="str">
        <f t="shared" si="80"/>
        <v/>
      </c>
      <c r="Q71" s="168" t="str">
        <f t="shared" si="80"/>
        <v/>
      </c>
      <c r="R71" s="168" t="str">
        <f t="shared" si="80"/>
        <v/>
      </c>
      <c r="S71" s="168" t="str">
        <f t="shared" si="80"/>
        <v/>
      </c>
      <c r="T71" s="168" t="str">
        <f t="shared" si="80"/>
        <v/>
      </c>
      <c r="U71" s="168" t="str">
        <f t="shared" si="80"/>
        <v/>
      </c>
      <c r="V71" s="168" t="str">
        <f t="shared" si="80"/>
        <v/>
      </c>
      <c r="W71" s="168" t="str">
        <f t="shared" si="80"/>
        <v/>
      </c>
      <c r="X71" s="168" t="str">
        <f t="shared" si="80"/>
        <v/>
      </c>
      <c r="Y71" s="168" t="str">
        <f t="shared" si="80"/>
        <v/>
      </c>
      <c r="Z71" s="168" t="str">
        <f t="shared" si="80"/>
        <v/>
      </c>
      <c r="AA71" s="168" t="str">
        <f t="shared" si="80"/>
        <v/>
      </c>
      <c r="AB71" s="168" t="str">
        <f t="shared" si="80"/>
        <v/>
      </c>
      <c r="AC71" s="168" t="str">
        <f t="shared" si="80"/>
        <v/>
      </c>
      <c r="AD71" s="168" t="str">
        <f t="shared" si="80"/>
        <v/>
      </c>
      <c r="AE71" s="168" t="str">
        <f t="shared" si="80"/>
        <v/>
      </c>
      <c r="AF71" s="168" t="str">
        <f t="shared" si="80"/>
        <v/>
      </c>
      <c r="AG71" s="168" t="str">
        <f t="shared" si="80"/>
        <v/>
      </c>
      <c r="AH71" s="168" t="str">
        <f t="shared" si="80"/>
        <v/>
      </c>
      <c r="AI71" s="168" t="str">
        <f t="shared" si="80"/>
        <v/>
      </c>
      <c r="AJ71" s="168" t="str">
        <f t="shared" si="80"/>
        <v/>
      </c>
      <c r="AK71" s="168" t="str">
        <f t="shared" si="80"/>
        <v/>
      </c>
      <c r="AL71" s="168" t="str">
        <f t="shared" si="80"/>
        <v/>
      </c>
      <c r="AM71" s="168" t="str">
        <f t="shared" si="80"/>
        <v/>
      </c>
      <c r="AN71" s="168" t="str">
        <f t="shared" si="80"/>
        <v/>
      </c>
      <c r="AO71" s="168" t="str">
        <f t="shared" si="80"/>
        <v/>
      </c>
      <c r="AP71" s="168" t="str">
        <f t="shared" si="80"/>
        <v/>
      </c>
      <c r="AQ71" s="168" t="str">
        <f t="shared" si="80"/>
        <v/>
      </c>
      <c r="AR71" s="168" t="str">
        <f t="shared" si="80"/>
        <v/>
      </c>
      <c r="AS71" s="168" t="str">
        <f t="shared" si="80"/>
        <v>PAID OFF</v>
      </c>
      <c r="AT71" s="168" t="str">
        <f t="shared" si="80"/>
        <v>PAID OFF</v>
      </c>
      <c r="AU71" s="168" t="str">
        <f t="shared" si="80"/>
        <v>PAID OFF</v>
      </c>
      <c r="AV71" s="168" t="str">
        <f t="shared" si="80"/>
        <v>PAID OFF</v>
      </c>
      <c r="AW71" s="168" t="str">
        <f t="shared" si="80"/>
        <v>PAID OFF</v>
      </c>
      <c r="AX71" s="168" t="str">
        <f t="shared" si="80"/>
        <v>PAID OFF</v>
      </c>
      <c r="AY71" s="168" t="str">
        <f t="shared" si="80"/>
        <v>PAID OFF</v>
      </c>
      <c r="AZ71" s="168" t="str">
        <f t="shared" si="80"/>
        <v>PAID OFF</v>
      </c>
      <c r="BA71" s="168" t="str">
        <f t="shared" si="80"/>
        <v>PAID OFF</v>
      </c>
      <c r="BB71" s="168" t="str">
        <f t="shared" si="80"/>
        <v>PAID OFF</v>
      </c>
      <c r="BC71" s="168" t="str">
        <f t="shared" si="80"/>
        <v>PAID OFF</v>
      </c>
      <c r="BD71" s="168" t="str">
        <f t="shared" si="80"/>
        <v>PAID OFF</v>
      </c>
      <c r="BE71" s="168" t="str">
        <f t="shared" si="80"/>
        <v>PAID OFF</v>
      </c>
      <c r="BF71" s="168" t="str">
        <f t="shared" si="80"/>
        <v>PAID OFF</v>
      </c>
      <c r="BG71" s="168" t="str">
        <f t="shared" si="80"/>
        <v>PAID OFF</v>
      </c>
      <c r="BH71" s="168" t="str">
        <f t="shared" si="80"/>
        <v>PAID OFF</v>
      </c>
      <c r="BI71" s="168" t="str">
        <f t="shared" si="80"/>
        <v>PAID OFF</v>
      </c>
      <c r="BJ71" s="168" t="str">
        <f t="shared" si="80"/>
        <v>PAID OFF</v>
      </c>
      <c r="BK71" s="168" t="str">
        <f t="shared" si="80"/>
        <v>PAID OFF</v>
      </c>
      <c r="BL71" s="168" t="str">
        <f t="shared" si="80"/>
        <v>PAID OFF</v>
      </c>
      <c r="BM71" s="168" t="str">
        <f t="shared" si="80"/>
        <v>PAID OFF</v>
      </c>
      <c r="BN71" s="168" t="str">
        <f t="shared" si="80"/>
        <v>PAID OFF</v>
      </c>
      <c r="BO71" s="168" t="str">
        <f t="shared" si="80"/>
        <v>PAID OFF</v>
      </c>
      <c r="BP71" s="168" t="str">
        <f t="shared" ref="BP71:CU71" si="81">IF(BP70=0,"PAID OFF","")</f>
        <v>PAID OFF</v>
      </c>
      <c r="BQ71" s="168" t="str">
        <f t="shared" si="81"/>
        <v>PAID OFF</v>
      </c>
      <c r="BR71" s="168" t="str">
        <f t="shared" si="81"/>
        <v>PAID OFF</v>
      </c>
      <c r="BS71" s="168" t="str">
        <f t="shared" si="81"/>
        <v>PAID OFF</v>
      </c>
      <c r="BT71" s="168" t="str">
        <f t="shared" si="81"/>
        <v>PAID OFF</v>
      </c>
      <c r="BU71" s="168" t="str">
        <f t="shared" si="81"/>
        <v>PAID OFF</v>
      </c>
      <c r="BV71" s="168" t="str">
        <f t="shared" si="81"/>
        <v>PAID OFF</v>
      </c>
      <c r="BW71" s="168" t="str">
        <f t="shared" si="81"/>
        <v>PAID OFF</v>
      </c>
      <c r="BX71" s="168" t="str">
        <f t="shared" si="81"/>
        <v>PAID OFF</v>
      </c>
      <c r="BY71" s="168" t="str">
        <f t="shared" si="81"/>
        <v>PAID OFF</v>
      </c>
      <c r="BZ71" s="168" t="str">
        <f t="shared" si="81"/>
        <v>PAID OFF</v>
      </c>
      <c r="CA71" s="168" t="str">
        <f t="shared" si="81"/>
        <v>PAID OFF</v>
      </c>
      <c r="CB71" s="168" t="str">
        <f t="shared" si="81"/>
        <v>PAID OFF</v>
      </c>
      <c r="CC71" s="168" t="str">
        <f t="shared" si="81"/>
        <v>PAID OFF</v>
      </c>
      <c r="CD71" s="168" t="str">
        <f t="shared" si="81"/>
        <v>PAID OFF</v>
      </c>
      <c r="CE71" s="168" t="str">
        <f t="shared" si="81"/>
        <v>PAID OFF</v>
      </c>
      <c r="CF71" s="168" t="str">
        <f t="shared" si="81"/>
        <v>PAID OFF</v>
      </c>
      <c r="CG71" s="168" t="str">
        <f t="shared" si="81"/>
        <v>PAID OFF</v>
      </c>
      <c r="CH71" s="168" t="str">
        <f t="shared" si="81"/>
        <v>PAID OFF</v>
      </c>
      <c r="CI71" s="168" t="str">
        <f t="shared" si="81"/>
        <v>PAID OFF</v>
      </c>
      <c r="CJ71" s="168" t="str">
        <f t="shared" si="81"/>
        <v>PAID OFF</v>
      </c>
      <c r="CK71" s="168" t="str">
        <f t="shared" si="81"/>
        <v>PAID OFF</v>
      </c>
      <c r="CL71" s="168" t="str">
        <f t="shared" si="81"/>
        <v>PAID OFF</v>
      </c>
      <c r="CM71" s="168" t="str">
        <f t="shared" si="81"/>
        <v>PAID OFF</v>
      </c>
      <c r="CN71" s="168" t="str">
        <f t="shared" si="81"/>
        <v>PAID OFF</v>
      </c>
      <c r="CO71" s="168" t="str">
        <f t="shared" si="81"/>
        <v>PAID OFF</v>
      </c>
      <c r="CP71" s="168" t="str">
        <f t="shared" si="81"/>
        <v>PAID OFF</v>
      </c>
      <c r="CQ71" s="168" t="str">
        <f t="shared" si="81"/>
        <v>PAID OFF</v>
      </c>
      <c r="CR71" s="168" t="str">
        <f t="shared" si="81"/>
        <v>PAID OFF</v>
      </c>
      <c r="CS71" s="168" t="str">
        <f t="shared" si="81"/>
        <v>PAID OFF</v>
      </c>
      <c r="CT71" s="168" t="str">
        <f t="shared" si="81"/>
        <v>PAID OFF</v>
      </c>
      <c r="CU71" s="168" t="str">
        <f t="shared" si="81"/>
        <v>PAID OFF</v>
      </c>
    </row>
    <row r="72" spans="1:99" x14ac:dyDescent="0.35">
      <c r="A72" s="46"/>
      <c r="B72" s="169" t="s">
        <v>38</v>
      </c>
      <c r="C72" s="169">
        <f>IF(C71="PAID OFF",1,1)</f>
        <v>1</v>
      </c>
      <c r="D72" s="169">
        <f>IF(D71="PAID OFF","",C72+1)</f>
        <v>2</v>
      </c>
      <c r="E72" s="169">
        <f>IF(E71="PAID OFF","",D72+1)</f>
        <v>3</v>
      </c>
      <c r="F72" s="169">
        <f t="shared" ref="F72:BQ72" si="82">IF(F71="PAID OFF","",E72+1)</f>
        <v>4</v>
      </c>
      <c r="G72" s="169">
        <f t="shared" si="82"/>
        <v>5</v>
      </c>
      <c r="H72" s="169">
        <f t="shared" si="82"/>
        <v>6</v>
      </c>
      <c r="I72" s="169">
        <f t="shared" si="82"/>
        <v>7</v>
      </c>
      <c r="J72" s="169">
        <f t="shared" si="82"/>
        <v>8</v>
      </c>
      <c r="K72" s="169">
        <f t="shared" si="82"/>
        <v>9</v>
      </c>
      <c r="L72" s="169">
        <f t="shared" si="82"/>
        <v>10</v>
      </c>
      <c r="M72" s="169">
        <f t="shared" si="82"/>
        <v>11</v>
      </c>
      <c r="N72" s="169">
        <f t="shared" si="82"/>
        <v>12</v>
      </c>
      <c r="O72" s="169">
        <f t="shared" si="82"/>
        <v>13</v>
      </c>
      <c r="P72" s="169">
        <f t="shared" si="82"/>
        <v>14</v>
      </c>
      <c r="Q72" s="169">
        <f t="shared" si="82"/>
        <v>15</v>
      </c>
      <c r="R72" s="169">
        <f t="shared" si="82"/>
        <v>16</v>
      </c>
      <c r="S72" s="169">
        <f t="shared" si="82"/>
        <v>17</v>
      </c>
      <c r="T72" s="169">
        <f t="shared" si="82"/>
        <v>18</v>
      </c>
      <c r="U72" s="169">
        <f t="shared" si="82"/>
        <v>19</v>
      </c>
      <c r="V72" s="169">
        <f t="shared" si="82"/>
        <v>20</v>
      </c>
      <c r="W72" s="169">
        <f t="shared" si="82"/>
        <v>21</v>
      </c>
      <c r="X72" s="169">
        <f t="shared" si="82"/>
        <v>22</v>
      </c>
      <c r="Y72" s="169">
        <f t="shared" si="82"/>
        <v>23</v>
      </c>
      <c r="Z72" s="169">
        <f t="shared" si="82"/>
        <v>24</v>
      </c>
      <c r="AA72" s="169">
        <f t="shared" si="82"/>
        <v>25</v>
      </c>
      <c r="AB72" s="169">
        <f t="shared" si="82"/>
        <v>26</v>
      </c>
      <c r="AC72" s="169">
        <f t="shared" si="82"/>
        <v>27</v>
      </c>
      <c r="AD72" s="169">
        <f t="shared" si="82"/>
        <v>28</v>
      </c>
      <c r="AE72" s="169">
        <f t="shared" si="82"/>
        <v>29</v>
      </c>
      <c r="AF72" s="169">
        <f t="shared" si="82"/>
        <v>30</v>
      </c>
      <c r="AG72" s="169">
        <f t="shared" si="82"/>
        <v>31</v>
      </c>
      <c r="AH72" s="169">
        <f t="shared" si="82"/>
        <v>32</v>
      </c>
      <c r="AI72" s="169">
        <f t="shared" si="82"/>
        <v>33</v>
      </c>
      <c r="AJ72" s="169">
        <f t="shared" si="82"/>
        <v>34</v>
      </c>
      <c r="AK72" s="169">
        <f t="shared" si="82"/>
        <v>35</v>
      </c>
      <c r="AL72" s="169">
        <f t="shared" si="82"/>
        <v>36</v>
      </c>
      <c r="AM72" s="169">
        <f t="shared" si="82"/>
        <v>37</v>
      </c>
      <c r="AN72" s="169">
        <f t="shared" si="82"/>
        <v>38</v>
      </c>
      <c r="AO72" s="169">
        <f t="shared" si="82"/>
        <v>39</v>
      </c>
      <c r="AP72" s="169">
        <f t="shared" si="82"/>
        <v>40</v>
      </c>
      <c r="AQ72" s="169">
        <f t="shared" si="82"/>
        <v>41</v>
      </c>
      <c r="AR72" s="169">
        <f t="shared" si="82"/>
        <v>42</v>
      </c>
      <c r="AS72" s="169" t="str">
        <f t="shared" si="82"/>
        <v/>
      </c>
      <c r="AT72" s="169" t="str">
        <f t="shared" si="82"/>
        <v/>
      </c>
      <c r="AU72" s="169" t="str">
        <f t="shared" si="82"/>
        <v/>
      </c>
      <c r="AV72" s="169" t="str">
        <f t="shared" si="82"/>
        <v/>
      </c>
      <c r="AW72" s="169" t="str">
        <f t="shared" si="82"/>
        <v/>
      </c>
      <c r="AX72" s="169" t="str">
        <f t="shared" si="82"/>
        <v/>
      </c>
      <c r="AY72" s="169" t="str">
        <f t="shared" si="82"/>
        <v/>
      </c>
      <c r="AZ72" s="169" t="str">
        <f t="shared" si="82"/>
        <v/>
      </c>
      <c r="BA72" s="169" t="str">
        <f t="shared" si="82"/>
        <v/>
      </c>
      <c r="BB72" s="169" t="str">
        <f t="shared" si="82"/>
        <v/>
      </c>
      <c r="BC72" s="169" t="str">
        <f t="shared" si="82"/>
        <v/>
      </c>
      <c r="BD72" s="169" t="str">
        <f t="shared" si="82"/>
        <v/>
      </c>
      <c r="BE72" s="169" t="str">
        <f t="shared" si="82"/>
        <v/>
      </c>
      <c r="BF72" s="169" t="str">
        <f t="shared" si="82"/>
        <v/>
      </c>
      <c r="BG72" s="169" t="str">
        <f t="shared" si="82"/>
        <v/>
      </c>
      <c r="BH72" s="169" t="str">
        <f t="shared" si="82"/>
        <v/>
      </c>
      <c r="BI72" s="169" t="str">
        <f t="shared" si="82"/>
        <v/>
      </c>
      <c r="BJ72" s="169" t="str">
        <f t="shared" si="82"/>
        <v/>
      </c>
      <c r="BK72" s="169" t="str">
        <f t="shared" si="82"/>
        <v/>
      </c>
      <c r="BL72" s="169" t="str">
        <f t="shared" si="82"/>
        <v/>
      </c>
      <c r="BM72" s="169" t="str">
        <f t="shared" si="82"/>
        <v/>
      </c>
      <c r="BN72" s="169" t="str">
        <f t="shared" si="82"/>
        <v/>
      </c>
      <c r="BO72" s="169" t="str">
        <f t="shared" si="82"/>
        <v/>
      </c>
      <c r="BP72" s="169" t="str">
        <f t="shared" si="82"/>
        <v/>
      </c>
      <c r="BQ72" s="169" t="str">
        <f t="shared" si="82"/>
        <v/>
      </c>
      <c r="BR72" s="169" t="str">
        <f t="shared" ref="BR72:CU72" si="83">IF(BR71="PAID OFF","",BQ72+1)</f>
        <v/>
      </c>
      <c r="BS72" s="169" t="str">
        <f t="shared" si="83"/>
        <v/>
      </c>
      <c r="BT72" s="169" t="str">
        <f t="shared" si="83"/>
        <v/>
      </c>
      <c r="BU72" s="169" t="str">
        <f t="shared" si="83"/>
        <v/>
      </c>
      <c r="BV72" s="169" t="str">
        <f t="shared" si="83"/>
        <v/>
      </c>
      <c r="BW72" s="169" t="str">
        <f t="shared" si="83"/>
        <v/>
      </c>
      <c r="BX72" s="169" t="str">
        <f t="shared" si="83"/>
        <v/>
      </c>
      <c r="BY72" s="169" t="str">
        <f t="shared" si="83"/>
        <v/>
      </c>
      <c r="BZ72" s="169" t="str">
        <f t="shared" si="83"/>
        <v/>
      </c>
      <c r="CA72" s="169" t="str">
        <f t="shared" si="83"/>
        <v/>
      </c>
      <c r="CB72" s="169" t="str">
        <f t="shared" si="83"/>
        <v/>
      </c>
      <c r="CC72" s="169" t="str">
        <f t="shared" si="83"/>
        <v/>
      </c>
      <c r="CD72" s="169" t="str">
        <f t="shared" si="83"/>
        <v/>
      </c>
      <c r="CE72" s="169" t="str">
        <f t="shared" si="83"/>
        <v/>
      </c>
      <c r="CF72" s="169" t="str">
        <f t="shared" si="83"/>
        <v/>
      </c>
      <c r="CG72" s="169" t="str">
        <f t="shared" si="83"/>
        <v/>
      </c>
      <c r="CH72" s="169" t="str">
        <f t="shared" si="83"/>
        <v/>
      </c>
      <c r="CI72" s="169" t="str">
        <f t="shared" si="83"/>
        <v/>
      </c>
      <c r="CJ72" s="169" t="str">
        <f t="shared" si="83"/>
        <v/>
      </c>
      <c r="CK72" s="169" t="str">
        <f t="shared" si="83"/>
        <v/>
      </c>
      <c r="CL72" s="169" t="str">
        <f t="shared" si="83"/>
        <v/>
      </c>
      <c r="CM72" s="169" t="str">
        <f t="shared" si="83"/>
        <v/>
      </c>
      <c r="CN72" s="169" t="str">
        <f t="shared" si="83"/>
        <v/>
      </c>
      <c r="CO72" s="169" t="str">
        <f t="shared" si="83"/>
        <v/>
      </c>
      <c r="CP72" s="169" t="str">
        <f t="shared" si="83"/>
        <v/>
      </c>
      <c r="CQ72" s="169" t="str">
        <f t="shared" si="83"/>
        <v/>
      </c>
      <c r="CR72" s="169" t="str">
        <f t="shared" si="83"/>
        <v/>
      </c>
      <c r="CS72" s="169" t="str">
        <f t="shared" si="83"/>
        <v/>
      </c>
      <c r="CT72" s="169" t="str">
        <f t="shared" si="83"/>
        <v/>
      </c>
      <c r="CU72" s="169" t="str">
        <f t="shared" si="83"/>
        <v/>
      </c>
    </row>
    <row r="73" spans="1:99" x14ac:dyDescent="0.3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</row>
    <row r="74" spans="1:99" x14ac:dyDescent="0.3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</row>
    <row r="75" spans="1:99" x14ac:dyDescent="0.3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</row>
    <row r="76" spans="1:99" x14ac:dyDescent="0.3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</row>
    <row r="77" spans="1:99" x14ac:dyDescent="0.3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</row>
    <row r="78" spans="1:99" x14ac:dyDescent="0.3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</row>
    <row r="79" spans="1:99" x14ac:dyDescent="0.3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</row>
    <row r="80" spans="1:99" x14ac:dyDescent="0.3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</row>
    <row r="81" spans="1:99" x14ac:dyDescent="0.3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</row>
    <row r="82" spans="1:99" x14ac:dyDescent="0.3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</row>
    <row r="83" spans="1:99" x14ac:dyDescent="0.3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</row>
    <row r="84" spans="1:99" x14ac:dyDescent="0.3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</row>
    <row r="85" spans="1:99" x14ac:dyDescent="0.3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</row>
    <row r="86" spans="1:99" x14ac:dyDescent="0.3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</row>
    <row r="87" spans="1:99" x14ac:dyDescent="0.3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</row>
    <row r="88" spans="1:99" x14ac:dyDescent="0.3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</row>
    <row r="89" spans="1:99" x14ac:dyDescent="0.3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</row>
    <row r="90" spans="1:99" x14ac:dyDescent="0.3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</row>
    <row r="91" spans="1:99" x14ac:dyDescent="0.3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</row>
    <row r="92" spans="1:99" x14ac:dyDescent="0.3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</row>
    <row r="93" spans="1:99" x14ac:dyDescent="0.3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</row>
    <row r="94" spans="1:99" x14ac:dyDescent="0.3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</row>
    <row r="95" spans="1:99" x14ac:dyDescent="0.3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</row>
    <row r="96" spans="1:99" x14ac:dyDescent="0.3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</row>
    <row r="97" spans="1:99" x14ac:dyDescent="0.3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</row>
    <row r="98" spans="1:99" x14ac:dyDescent="0.3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</row>
    <row r="99" spans="1:99" x14ac:dyDescent="0.3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</row>
    <row r="100" spans="1:99" x14ac:dyDescent="0.3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</row>
    <row r="101" spans="1:99" x14ac:dyDescent="0.3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</row>
    <row r="102" spans="1:99" x14ac:dyDescent="0.3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</row>
    <row r="103" spans="1:99" x14ac:dyDescent="0.3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</row>
    <row r="104" spans="1:99" x14ac:dyDescent="0.3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</row>
    <row r="105" spans="1:99" x14ac:dyDescent="0.3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</row>
    <row r="106" spans="1:99" x14ac:dyDescent="0.3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</row>
    <row r="107" spans="1:99" x14ac:dyDescent="0.3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</row>
    <row r="108" spans="1:99" x14ac:dyDescent="0.3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</row>
    <row r="109" spans="1:99" x14ac:dyDescent="0.3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</row>
    <row r="110" spans="1:99" x14ac:dyDescent="0.3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</row>
    <row r="111" spans="1:99" x14ac:dyDescent="0.3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</row>
    <row r="112" spans="1:99" x14ac:dyDescent="0.3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</row>
    <row r="113" spans="1:99" x14ac:dyDescent="0.3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</row>
    <row r="114" spans="1:99" x14ac:dyDescent="0.3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</row>
    <row r="115" spans="1:99" x14ac:dyDescent="0.3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</row>
    <row r="116" spans="1:99" x14ac:dyDescent="0.3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</row>
    <row r="117" spans="1:99" x14ac:dyDescent="0.3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</row>
    <row r="118" spans="1:99" x14ac:dyDescent="0.3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</row>
    <row r="119" spans="1:99" x14ac:dyDescent="0.3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</row>
    <row r="120" spans="1:99" x14ac:dyDescent="0.3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</row>
    <row r="121" spans="1:99" x14ac:dyDescent="0.3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</row>
    <row r="122" spans="1:99" x14ac:dyDescent="0.3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</row>
    <row r="123" spans="1:99" x14ac:dyDescent="0.3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</row>
    <row r="124" spans="1:99" x14ac:dyDescent="0.3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</row>
    <row r="125" spans="1:99" x14ac:dyDescent="0.3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</row>
    <row r="126" spans="1:99" x14ac:dyDescent="0.3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</row>
    <row r="127" spans="1:99" x14ac:dyDescent="0.3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</row>
    <row r="128" spans="1:99" x14ac:dyDescent="0.3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</row>
    <row r="129" spans="1:99" x14ac:dyDescent="0.3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</row>
    <row r="130" spans="1:99" x14ac:dyDescent="0.3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</row>
    <row r="131" spans="1:99" x14ac:dyDescent="0.3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</row>
    <row r="132" spans="1:99" x14ac:dyDescent="0.3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</row>
    <row r="133" spans="1:99" x14ac:dyDescent="0.3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</row>
    <row r="134" spans="1:99" x14ac:dyDescent="0.3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</row>
    <row r="135" spans="1:99" x14ac:dyDescent="0.3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</row>
    <row r="136" spans="1:99" x14ac:dyDescent="0.3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</row>
    <row r="137" spans="1:99" x14ac:dyDescent="0.3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</row>
    <row r="138" spans="1:99" x14ac:dyDescent="0.3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</row>
    <row r="139" spans="1:99" x14ac:dyDescent="0.3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</row>
    <row r="140" spans="1:99" x14ac:dyDescent="0.3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</row>
    <row r="141" spans="1:99" x14ac:dyDescent="0.3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</row>
    <row r="142" spans="1:99" x14ac:dyDescent="0.3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</row>
    <row r="143" spans="1:99" x14ac:dyDescent="0.3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</row>
    <row r="144" spans="1:99" x14ac:dyDescent="0.3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</row>
    <row r="145" spans="1:99" x14ac:dyDescent="0.3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</row>
    <row r="146" spans="1:99" x14ac:dyDescent="0.3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</row>
    <row r="147" spans="1:99" x14ac:dyDescent="0.3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</row>
    <row r="148" spans="1:99" x14ac:dyDescent="0.3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</row>
    <row r="149" spans="1:99" x14ac:dyDescent="0.3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</row>
    <row r="150" spans="1:99" x14ac:dyDescent="0.3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</row>
    <row r="151" spans="1:99" x14ac:dyDescent="0.3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</row>
    <row r="152" spans="1:99" x14ac:dyDescent="0.3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</row>
    <row r="153" spans="1:99" x14ac:dyDescent="0.3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</row>
    <row r="154" spans="1:99" x14ac:dyDescent="0.3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</row>
    <row r="155" spans="1:99" x14ac:dyDescent="0.3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</row>
    <row r="156" spans="1:99" x14ac:dyDescent="0.3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</row>
    <row r="157" spans="1:99" x14ac:dyDescent="0.3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</row>
    <row r="158" spans="1:99" x14ac:dyDescent="0.3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</row>
    <row r="159" spans="1:99" x14ac:dyDescent="0.3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</row>
    <row r="160" spans="1:99" x14ac:dyDescent="0.3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</row>
    <row r="161" spans="1:99" x14ac:dyDescent="0.3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</row>
    <row r="162" spans="1:99" x14ac:dyDescent="0.3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</row>
    <row r="163" spans="1:99" x14ac:dyDescent="0.3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</row>
    <row r="164" spans="1:99" x14ac:dyDescent="0.3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</row>
    <row r="165" spans="1:99" x14ac:dyDescent="0.3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</row>
    <row r="166" spans="1:99" x14ac:dyDescent="0.3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</row>
    <row r="167" spans="1:99" x14ac:dyDescent="0.3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</row>
    <row r="168" spans="1:99" x14ac:dyDescent="0.3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</row>
    <row r="169" spans="1:99" x14ac:dyDescent="0.3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</row>
    <row r="170" spans="1:99" x14ac:dyDescent="0.3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</row>
    <row r="171" spans="1:99" x14ac:dyDescent="0.3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</row>
    <row r="172" spans="1:99" x14ac:dyDescent="0.3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</row>
    <row r="173" spans="1:99" x14ac:dyDescent="0.3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</row>
    <row r="174" spans="1:99" x14ac:dyDescent="0.3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</row>
    <row r="175" spans="1:99" x14ac:dyDescent="0.3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</row>
    <row r="176" spans="1:99" x14ac:dyDescent="0.3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</row>
    <row r="177" spans="1:99" x14ac:dyDescent="0.3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</row>
    <row r="178" spans="1:99" x14ac:dyDescent="0.3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</row>
    <row r="179" spans="1:99" x14ac:dyDescent="0.3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</row>
    <row r="180" spans="1:99" x14ac:dyDescent="0.3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</row>
    <row r="181" spans="1:99" x14ac:dyDescent="0.3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</row>
    <row r="182" spans="1:99" x14ac:dyDescent="0.3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</row>
    <row r="183" spans="1:99" x14ac:dyDescent="0.3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</row>
    <row r="184" spans="1:99" x14ac:dyDescent="0.3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</row>
    <row r="185" spans="1:99" x14ac:dyDescent="0.3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</row>
    <row r="186" spans="1:99" x14ac:dyDescent="0.3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</row>
    <row r="187" spans="1:99" x14ac:dyDescent="0.3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</row>
  </sheetData>
  <sheetProtection algorithmName="SHA-512" hashValue="LJ2PCytjlFjKeCEEbB9SRO77GU4cC2bwhlalVe55V9Gs1Bli/0WJOcsc2BhsgP0zpvFafWKSgs69GXRkzGVaDw==" saltValue="SDbRBHe0t9f7pOT96Q6rcA==" spinCount="100000" sheet="1" objects="1" scenarios="1"/>
  <conditionalFormatting sqref="C11:CU11">
    <cfRule type="containsText" dxfId="15" priority="7" operator="containsText" text="PAID OFF">
      <formula>NOT(ISERROR(SEARCH("PAID OFF",C11)))</formula>
    </cfRule>
    <cfRule type="cellIs" dxfId="14" priority="8" operator="equal">
      <formula>"""PAID OFF"""</formula>
    </cfRule>
  </conditionalFormatting>
  <conditionalFormatting sqref="C21:CU21">
    <cfRule type="containsText" dxfId="13" priority="6" operator="containsText" text="PAID OFF">
      <formula>NOT(ISERROR(SEARCH("PAID OFF",C21)))</formula>
    </cfRule>
  </conditionalFormatting>
  <conditionalFormatting sqref="C31:CU31">
    <cfRule type="containsText" dxfId="12" priority="5" operator="containsText" text="PAID OFF">
      <formula>NOT(ISERROR(SEARCH("PAID OFF",C31)))</formula>
    </cfRule>
  </conditionalFormatting>
  <conditionalFormatting sqref="C41:CU41">
    <cfRule type="containsText" dxfId="11" priority="4" operator="containsText" text="PAID OFF">
      <formula>NOT(ISERROR(SEARCH("PAID OFF",C41)))</formula>
    </cfRule>
  </conditionalFormatting>
  <conditionalFormatting sqref="C51:CU51">
    <cfRule type="containsText" dxfId="10" priority="1" operator="containsText" text="PAID OFF">
      <formula>NOT(ISERROR(SEARCH("PAID OFF",C51)))</formula>
    </cfRule>
  </conditionalFormatting>
  <conditionalFormatting sqref="C61:CU61">
    <cfRule type="containsText" dxfId="9" priority="2" operator="containsText" text="PAID OFF">
      <formula>NOT(ISERROR(SEARCH("PAID OFF",C61)))</formula>
    </cfRule>
  </conditionalFormatting>
  <conditionalFormatting sqref="C71:CU71">
    <cfRule type="containsText" dxfId="8" priority="3" operator="containsText" text="PAID OFF">
      <formula>NOT(ISERROR(SEARCH("PAID OFF",C71)))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D01B2-3C67-43E7-BAAB-EB1AFD4DC0F1}">
  <dimension ref="A1:EE69"/>
  <sheetViews>
    <sheetView workbookViewId="0">
      <pane ySplit="1" topLeftCell="A2" activePane="bottomLeft" state="frozen"/>
      <selection pane="bottomLeft" activeCell="D1" sqref="D1"/>
    </sheetView>
  </sheetViews>
  <sheetFormatPr defaultColWidth="8.81640625" defaultRowHeight="14.5" x14ac:dyDescent="0.35"/>
  <cols>
    <col min="1" max="1" width="11.81640625" customWidth="1"/>
    <col min="2" max="2" width="27.36328125" bestFit="1" customWidth="1"/>
  </cols>
  <sheetData>
    <row r="1" spans="1:135" x14ac:dyDescent="0.35">
      <c r="B1" s="148" t="s">
        <v>28</v>
      </c>
      <c r="C1" s="82" t="str">
        <f>TEXT(DATE('Enter loan data'!B6,'Enter loan data'!B5,),"MMM YYYY")</f>
        <v>Oct 2018</v>
      </c>
      <c r="D1" s="82" t="str">
        <f>TEXT(DATE('Enter loan data'!$B$6,'Enter loan data'!$B$5+1,),"MMM YYYY")</f>
        <v>Nov 2018</v>
      </c>
      <c r="E1" s="82" t="str">
        <f>TEXT(DATE('Enter loan data'!$B$6,'Enter loan data'!$B$5+2,),"MMM YYYY")</f>
        <v>Dec 2018</v>
      </c>
      <c r="F1" s="82" t="str">
        <f>TEXT(DATE('Enter loan data'!$B$6,'Enter loan data'!$B$5+3,),"MMM YYYY")</f>
        <v>Jan 2019</v>
      </c>
      <c r="G1" s="82" t="str">
        <f>TEXT(DATE('Enter loan data'!$B$6,'Enter loan data'!$B$5+4,),"MMM YYYY")</f>
        <v>Feb 2019</v>
      </c>
      <c r="H1" s="82" t="str">
        <f>TEXT(DATE('Enter loan data'!$B$6,'Enter loan data'!$B$5+5,),"MMM YYYY")</f>
        <v>Mar 2019</v>
      </c>
      <c r="I1" s="82" t="str">
        <f>TEXT(DATE('Enter loan data'!$B$6,'Enter loan data'!$B$5+6,),"MMM YYYY")</f>
        <v>Apr 2019</v>
      </c>
      <c r="J1" s="82" t="str">
        <f>TEXT(DATE('Enter loan data'!$B$6,'Enter loan data'!$B$5+7,),"MMM YYYY")</f>
        <v>May 2019</v>
      </c>
      <c r="K1" s="82" t="str">
        <f>TEXT(DATE('Enter loan data'!$B$6,'Enter loan data'!$B$5+8,),"MMM YYYY")</f>
        <v>Jun 2019</v>
      </c>
      <c r="L1" s="82" t="str">
        <f>TEXT(DATE('Enter loan data'!$B$6,'Enter loan data'!$B$5+9,),"MMM YYYY")</f>
        <v>Jul 2019</v>
      </c>
      <c r="M1" s="82" t="str">
        <f>TEXT(DATE('Enter loan data'!$B$6,'Enter loan data'!$B$5+10,),"MMM YYYY")</f>
        <v>Aug 2019</v>
      </c>
      <c r="N1" s="82" t="str">
        <f>TEXT(DATE('Enter loan data'!$B$6,'Enter loan data'!$B$5+11,),"MMM YYYY")</f>
        <v>Sep 2019</v>
      </c>
      <c r="O1" s="82" t="str">
        <f>TEXT(DATE('Enter loan data'!$B$6,'Enter loan data'!$B$5+12,),"MMM YYYY")</f>
        <v>Oct 2019</v>
      </c>
      <c r="P1" s="82" t="str">
        <f>TEXT(DATE('Enter loan data'!$B$6,'Enter loan data'!$B$5+13,),"MMM YYYY")</f>
        <v>Nov 2019</v>
      </c>
      <c r="Q1" s="82" t="str">
        <f>TEXT(DATE('Enter loan data'!$B$6,'Enter loan data'!$B$5+14,),"MMM YYYY")</f>
        <v>Dec 2019</v>
      </c>
      <c r="R1" s="82" t="str">
        <f>TEXT(DATE('Enter loan data'!$B$6,'Enter loan data'!$B$5+15,),"MMM YYYY")</f>
        <v>Jan 2020</v>
      </c>
      <c r="S1" s="82" t="str">
        <f>TEXT(DATE('Enter loan data'!$B$6,'Enter loan data'!$B$5+16,),"MMM YYYY")</f>
        <v>Feb 2020</v>
      </c>
      <c r="T1" s="82" t="str">
        <f>TEXT(DATE('Enter loan data'!$B$6,'Enter loan data'!$B$5+17,),"MMM YYYY")</f>
        <v>Mar 2020</v>
      </c>
      <c r="U1" s="82" t="str">
        <f>TEXT(DATE('Enter loan data'!$B$6,'Enter loan data'!$B$5+18,),"MMM YYYY")</f>
        <v>Apr 2020</v>
      </c>
      <c r="V1" s="82" t="str">
        <f>TEXT(DATE('Enter loan data'!$B$6,'Enter loan data'!$B$5+19,),"MMM YYYY")</f>
        <v>May 2020</v>
      </c>
      <c r="W1" s="82" t="str">
        <f>TEXT(DATE('Enter loan data'!$B$6,'Enter loan data'!$B$5+20,),"MMM YYYY")</f>
        <v>Jun 2020</v>
      </c>
      <c r="X1" s="82" t="str">
        <f>TEXT(DATE('Enter loan data'!$B$6,'Enter loan data'!$B$5+21,),"MMM YYYY")</f>
        <v>Jul 2020</v>
      </c>
      <c r="Y1" s="82" t="str">
        <f>TEXT(DATE('Enter loan data'!$B$6,'Enter loan data'!$B$5+22,),"MMM YYYY")</f>
        <v>Aug 2020</v>
      </c>
      <c r="Z1" s="82" t="str">
        <f>TEXT(DATE('Enter loan data'!$B$6,'Enter loan data'!$B$5+23,),"MMM YYYY")</f>
        <v>Sep 2020</v>
      </c>
      <c r="AA1" s="82" t="str">
        <f>TEXT(DATE('Enter loan data'!$B$6,'Enter loan data'!$B$5+24,),"MMM YYYY")</f>
        <v>Oct 2020</v>
      </c>
      <c r="AB1" s="82" t="str">
        <f>TEXT(DATE('Enter loan data'!$B$6,'Enter loan data'!$B$5+25,),"MMM YYYY")</f>
        <v>Nov 2020</v>
      </c>
      <c r="AC1" s="82" t="str">
        <f>TEXT(DATE('Enter loan data'!$B$6,'Enter loan data'!$B$5+26,),"MMM YYYY")</f>
        <v>Dec 2020</v>
      </c>
      <c r="AD1" s="82" t="str">
        <f>TEXT(DATE('Enter loan data'!$B$6,'Enter loan data'!$B$5+27,),"MMM YYYY")</f>
        <v>Jan 2021</v>
      </c>
      <c r="AE1" s="82" t="str">
        <f>TEXT(DATE('Enter loan data'!$B$6,'Enter loan data'!$B$5+28,),"MMM YYYY")</f>
        <v>Feb 2021</v>
      </c>
      <c r="AF1" s="82" t="str">
        <f>TEXT(DATE('Enter loan data'!$B$6,'Enter loan data'!$B$5+29,),"MMM YYYY")</f>
        <v>Mar 2021</v>
      </c>
      <c r="AG1" s="82" t="str">
        <f>TEXT(DATE('Enter loan data'!$B$6,'Enter loan data'!$B$5+30,),"MMM YYYY")</f>
        <v>Apr 2021</v>
      </c>
      <c r="AH1" s="82" t="str">
        <f>TEXT(DATE('Enter loan data'!$B$6,'Enter loan data'!$B$5+31,),"MMM YYYY")</f>
        <v>May 2021</v>
      </c>
      <c r="AI1" s="82" t="str">
        <f>TEXT(DATE('Enter loan data'!$B$6,'Enter loan data'!$B$5+32,),"MMM YYYY")</f>
        <v>Jun 2021</v>
      </c>
      <c r="AJ1" s="82" t="str">
        <f>TEXT(DATE('Enter loan data'!$B$6,'Enter loan data'!$B$5+33,),"MMM YYYY")</f>
        <v>Jul 2021</v>
      </c>
      <c r="AK1" s="82" t="str">
        <f>TEXT(DATE('Enter loan data'!$B$6,'Enter loan data'!$B$5+34,),"MMM YYYY")</f>
        <v>Aug 2021</v>
      </c>
      <c r="AL1" s="82" t="str">
        <f>TEXT(DATE('Enter loan data'!$B$6,'Enter loan data'!$B$5+35,),"MMM YYYY")</f>
        <v>Sep 2021</v>
      </c>
      <c r="AM1" s="82" t="str">
        <f>TEXT(DATE('Enter loan data'!$B$6,'Enter loan data'!$B$5+36,),"MMM YYYY")</f>
        <v>Oct 2021</v>
      </c>
      <c r="AN1" s="82" t="str">
        <f>TEXT(DATE('Enter loan data'!$B$6,'Enter loan data'!$B$5+37,),"MMM YYYY")</f>
        <v>Nov 2021</v>
      </c>
      <c r="AO1" s="82" t="str">
        <f>TEXT(DATE('Enter loan data'!$B$6,'Enter loan data'!$B$5+38,),"MMM YYYY")</f>
        <v>Dec 2021</v>
      </c>
      <c r="AP1" s="82" t="str">
        <f>TEXT(DATE('Enter loan data'!$B$6,'Enter loan data'!$B$5+39,),"MMM YYYY")</f>
        <v>Jan 2022</v>
      </c>
      <c r="AQ1" s="82" t="str">
        <f>TEXT(DATE('Enter loan data'!$B$6,'Enter loan data'!$B$5+40,),"MMM YYYY")</f>
        <v>Feb 2022</v>
      </c>
      <c r="AR1" s="82" t="str">
        <f>TEXT(DATE('Enter loan data'!$B$6,'Enter loan data'!$B$5+41,),"MMM YYYY")</f>
        <v>Mar 2022</v>
      </c>
      <c r="AS1" s="82" t="str">
        <f>TEXT(DATE('Enter loan data'!$B$6,'Enter loan data'!$B$5+42,),"MMM YYYY")</f>
        <v>Apr 2022</v>
      </c>
      <c r="AT1" s="82" t="str">
        <f>TEXT(DATE('Enter loan data'!$B$6,'Enter loan data'!$B$5+43,),"MMM YYYY")</f>
        <v>May 2022</v>
      </c>
      <c r="AU1" s="82" t="str">
        <f>TEXT(DATE('Enter loan data'!$B$6,'Enter loan data'!$B$5+44,),"MMM YYYY")</f>
        <v>Jun 2022</v>
      </c>
      <c r="AV1" s="82" t="str">
        <f>TEXT(DATE('Enter loan data'!$B$6,'Enter loan data'!$B$5+45,),"MMM YYYY")</f>
        <v>Jul 2022</v>
      </c>
      <c r="AW1" s="82" t="str">
        <f>TEXT(DATE('Enter loan data'!$B$6,'Enter loan data'!$B$5+46,),"MMM YYYY")</f>
        <v>Aug 2022</v>
      </c>
      <c r="AX1" s="82" t="str">
        <f>TEXT(DATE('Enter loan data'!$B$6,'Enter loan data'!$B$5+47,),"MMM YYYY")</f>
        <v>Sep 2022</v>
      </c>
      <c r="AY1" s="82" t="str">
        <f>TEXT(DATE('Enter loan data'!$B$6,'Enter loan data'!$B$5+48,),"MMM YYYY")</f>
        <v>Oct 2022</v>
      </c>
      <c r="AZ1" s="82" t="str">
        <f>TEXT(DATE('Enter loan data'!$B$6,'Enter loan data'!$B$5+49,),"MMM YYYY")</f>
        <v>Nov 2022</v>
      </c>
      <c r="BA1" s="82" t="str">
        <f>TEXT(DATE('Enter loan data'!$B$6,'Enter loan data'!$B$5+50,),"MMM YYYY")</f>
        <v>Dec 2022</v>
      </c>
      <c r="BB1" s="82" t="str">
        <f>TEXT(DATE('Enter loan data'!$B$6,'Enter loan data'!$B$5+51,),"MMM YYYY")</f>
        <v>Jan 2023</v>
      </c>
      <c r="BC1" s="82" t="str">
        <f>TEXT(DATE('Enter loan data'!$B$6,'Enter loan data'!$B$5+52,),"MMM YYYY")</f>
        <v>Feb 2023</v>
      </c>
      <c r="BD1" s="82" t="str">
        <f>TEXT(DATE('Enter loan data'!$B$6,'Enter loan data'!$B$5+53,),"MMM YYYY")</f>
        <v>Mar 2023</v>
      </c>
      <c r="BE1" s="82" t="str">
        <f>TEXT(DATE('Enter loan data'!$B$6,'Enter loan data'!$B$5+54,),"MMM YYYY")</f>
        <v>Apr 2023</v>
      </c>
      <c r="BF1" s="82" t="str">
        <f>TEXT(DATE('Enter loan data'!$B$6,'Enter loan data'!$B$5+55,),"MMM YYYY")</f>
        <v>May 2023</v>
      </c>
      <c r="BG1" s="82" t="str">
        <f>TEXT(DATE('Enter loan data'!$B$6,'Enter loan data'!$B$5+56,),"MMM YYYY")</f>
        <v>Jun 2023</v>
      </c>
      <c r="BH1" s="82" t="str">
        <f>TEXT(DATE('Enter loan data'!$B$6,'Enter loan data'!$B$5+57,),"MMM YYYY")</f>
        <v>Jul 2023</v>
      </c>
      <c r="BI1" s="82" t="str">
        <f>TEXT(DATE('Enter loan data'!$B$6,'Enter loan data'!$B$5+58,),"MMM YYYY")</f>
        <v>Aug 2023</v>
      </c>
      <c r="BJ1" s="82" t="str">
        <f>TEXT(DATE('Enter loan data'!$B$6,'Enter loan data'!$B$5+59,),"MMM YYYY")</f>
        <v>Sep 2023</v>
      </c>
      <c r="BK1" s="82" t="str">
        <f>TEXT(DATE('Enter loan data'!$B$6,'Enter loan data'!$B$5+60,),"MMM YYYY")</f>
        <v>Oct 2023</v>
      </c>
      <c r="BL1" s="82" t="str">
        <f>TEXT(DATE('Enter loan data'!$B$6,'Enter loan data'!$B$5+61,),"MMM YYYY")</f>
        <v>Nov 2023</v>
      </c>
      <c r="BM1" s="82" t="str">
        <f>TEXT(DATE('Enter loan data'!$B$6,'Enter loan data'!$B$5+62,),"MMM YYYY")</f>
        <v>Dec 2023</v>
      </c>
      <c r="BN1" s="82" t="str">
        <f>TEXT(DATE('Enter loan data'!$B$6,'Enter loan data'!$B$5+63,),"MMM YYYY")</f>
        <v>Jan 2024</v>
      </c>
      <c r="BO1" s="82" t="str">
        <f>TEXT(DATE('Enter loan data'!$B$6,'Enter loan data'!$B$5+64,),"MMM YYYY")</f>
        <v>Feb 2024</v>
      </c>
      <c r="BP1" s="82" t="str">
        <f>TEXT(DATE('Enter loan data'!$B$6,'Enter loan data'!$B$5+65,),"MMM YYYY")</f>
        <v>Mar 2024</v>
      </c>
      <c r="BQ1" s="82" t="str">
        <f>TEXT(DATE('Enter loan data'!$B$6,'Enter loan data'!$B$5+66,),"MMM YYYY")</f>
        <v>Apr 2024</v>
      </c>
      <c r="BR1" s="82" t="str">
        <f>TEXT(DATE('Enter loan data'!$B$6,'Enter loan data'!$B$5+67,),"MMM YYYY")</f>
        <v>May 2024</v>
      </c>
      <c r="BS1" s="82" t="str">
        <f>TEXT(DATE('Enter loan data'!$B$6,'Enter loan data'!$B$5+68,),"MMM YYYY")</f>
        <v>Jun 2024</v>
      </c>
      <c r="BT1" s="82" t="str">
        <f>TEXT(DATE('Enter loan data'!$B$6,'Enter loan data'!$B$5+69,),"MMM YYYY")</f>
        <v>Jul 2024</v>
      </c>
      <c r="BU1" s="82" t="str">
        <f>TEXT(DATE('Enter loan data'!$B$6,'Enter loan data'!$B$5+70,),"MMM YYYY")</f>
        <v>Aug 2024</v>
      </c>
      <c r="BV1" s="82" t="str">
        <f>TEXT(DATE('Enter loan data'!$B$6,'Enter loan data'!$B$5+71,),"MMM YYYY")</f>
        <v>Sep 2024</v>
      </c>
      <c r="BW1" s="82" t="str">
        <f>TEXT(DATE('Enter loan data'!$B$6,'Enter loan data'!$B$5+72,),"MMM YYYY")</f>
        <v>Oct 2024</v>
      </c>
      <c r="BX1" s="82" t="str">
        <f>TEXT(DATE('Enter loan data'!$B$6,'Enter loan data'!$B$5+73,),"MMM YYYY")</f>
        <v>Nov 2024</v>
      </c>
      <c r="BY1" s="82" t="str">
        <f>TEXT(DATE('Enter loan data'!$B$6,'Enter loan data'!$B$5+74,),"MMM YYYY")</f>
        <v>Dec 2024</v>
      </c>
      <c r="BZ1" s="82" t="str">
        <f>TEXT(DATE('Enter loan data'!$B$6,'Enter loan data'!$B$5+75,),"MMM YYYY")</f>
        <v>Jan 2025</v>
      </c>
      <c r="CA1" s="82" t="str">
        <f>TEXT(DATE('Enter loan data'!$B$6,'Enter loan data'!$B$5+76,),"MMM YYYY")</f>
        <v>Feb 2025</v>
      </c>
      <c r="CB1" s="82" t="str">
        <f>TEXT(DATE('Enter loan data'!$B$6,'Enter loan data'!$B$5+77,),"MMM YYYY")</f>
        <v>Mar 2025</v>
      </c>
      <c r="CC1" s="82" t="str">
        <f>TEXT(DATE('Enter loan data'!$B$6,'Enter loan data'!$B$5+78,),"MMM YYYY")</f>
        <v>Apr 2025</v>
      </c>
      <c r="CD1" s="82" t="str">
        <f>TEXT(DATE('Enter loan data'!$B$6,'Enter loan data'!$B$5+79,),"MMM YYYY")</f>
        <v>May 2025</v>
      </c>
      <c r="CE1" s="82" t="str">
        <f>TEXT(DATE('Enter loan data'!$B$6,'Enter loan data'!$B$5+80,),"MMM YYYY")</f>
        <v>Jun 2025</v>
      </c>
      <c r="CF1" s="82" t="str">
        <f>TEXT(DATE('Enter loan data'!$B$6,'Enter loan data'!$B$5+81,),"MMM YYYY")</f>
        <v>Jul 2025</v>
      </c>
      <c r="CG1" s="82" t="str">
        <f>TEXT(DATE('Enter loan data'!$B$6,'Enter loan data'!$B$5+82,),"MMM YYYY")</f>
        <v>Aug 2025</v>
      </c>
      <c r="CH1" s="82" t="str">
        <f>TEXT(DATE('Enter loan data'!$B$6,'Enter loan data'!$B$5+83,),"MMM YYYY")</f>
        <v>Sep 2025</v>
      </c>
      <c r="CI1" s="82" t="str">
        <f>TEXT(DATE('Enter loan data'!$B$6,'Enter loan data'!$B$5+84,),"MMM YYYY")</f>
        <v>Oct 2025</v>
      </c>
      <c r="CJ1" s="82" t="str">
        <f>TEXT(DATE('Enter loan data'!$B$6,'Enter loan data'!$B$5+85,),"MMM YYYY")</f>
        <v>Nov 2025</v>
      </c>
      <c r="CK1" s="82" t="str">
        <f>TEXT(DATE('Enter loan data'!$B$6,'Enter loan data'!$B$5+86,),"MMM YYYY")</f>
        <v>Dec 2025</v>
      </c>
      <c r="CL1" s="82" t="str">
        <f>TEXT(DATE('Enter loan data'!$B$6,'Enter loan data'!$B$5+87,),"MMM YYYY")</f>
        <v>Jan 2026</v>
      </c>
      <c r="CM1" s="82" t="str">
        <f>TEXT(DATE('Enter loan data'!$B$6,'Enter loan data'!$B$5+88,),"MMM YYYY")</f>
        <v>Feb 2026</v>
      </c>
      <c r="CN1" s="82" t="str">
        <f>TEXT(DATE('Enter loan data'!$B$6,'Enter loan data'!$B$5+89,),"MMM YYYY")</f>
        <v>Mar 2026</v>
      </c>
      <c r="CO1" s="82" t="str">
        <f>TEXT(DATE('Enter loan data'!$B$6,'Enter loan data'!$B$5+90,),"MMM YYYY")</f>
        <v>Apr 2026</v>
      </c>
      <c r="CP1" s="82" t="str">
        <f>TEXT(DATE('Enter loan data'!$B$6,'Enter loan data'!$B$5+91,),"MMM YYYY")</f>
        <v>May 2026</v>
      </c>
      <c r="CQ1" s="82" t="str">
        <f>TEXT(DATE('Enter loan data'!$B$6,'Enter loan data'!$B$5+92,),"MMM YYYY")</f>
        <v>Jun 2026</v>
      </c>
      <c r="CR1" s="82" t="str">
        <f>TEXT(DATE('Enter loan data'!$B$6,'Enter loan data'!$B$5+93,),"MMM YYYY")</f>
        <v>Jul 2026</v>
      </c>
      <c r="CS1" s="82" t="str">
        <f>TEXT(DATE('Enter loan data'!$B$6,'Enter loan data'!$B$5+94,),"MMM YYYY")</f>
        <v>Aug 2026</v>
      </c>
      <c r="CT1" s="82" t="str">
        <f>TEXT(DATE('Enter loan data'!$B$6,'Enter loan data'!$B$5+95,),"MMM YYYY")</f>
        <v>Sep 2026</v>
      </c>
      <c r="CU1" s="82" t="str">
        <f>TEXT(DATE('Enter loan data'!$B$6,'Enter loan data'!$B$5+96,),"MMM YYYY")</f>
        <v>Oct 2026</v>
      </c>
      <c r="CV1" s="82" t="str">
        <f>TEXT(DATE('[1]Enter loan data'!$B$6,'[1]Enter loan data'!$B$5+97,),"MMM YYYY")</f>
        <v>Sep 2026</v>
      </c>
      <c r="CW1" s="82" t="str">
        <f>TEXT(DATE('[1]Enter loan data'!$B$6,'[1]Enter loan data'!$B$5+98,),"MMM YYYY")</f>
        <v>Oct 2026</v>
      </c>
      <c r="CX1" s="82" t="str">
        <f>TEXT(DATE('[1]Enter loan data'!$B$6,'[1]Enter loan data'!$B$5+99,),"MMM YYYY")</f>
        <v>Nov 2026</v>
      </c>
      <c r="CY1" s="82" t="str">
        <f>TEXT(DATE('[1]Enter loan data'!$B$6,'[1]Enter loan data'!$B$5+100,),"MMM YYYY")</f>
        <v>Dec 2026</v>
      </c>
      <c r="CZ1" s="82" t="str">
        <f>TEXT(DATE('[1]Enter loan data'!$B$6,'[1]Enter loan data'!$B$5+101,),"MMM YYYY")</f>
        <v>Jan 2027</v>
      </c>
      <c r="DA1" s="82" t="str">
        <f>TEXT(DATE('[1]Enter loan data'!$B$6,'[1]Enter loan data'!$B$5+102,),"MMM YYYY")</f>
        <v>Feb 2027</v>
      </c>
      <c r="DB1" s="82" t="str">
        <f>TEXT(DATE('[1]Enter loan data'!$B$6,'[1]Enter loan data'!$B$5+103,),"MMM YYYY")</f>
        <v>Mar 2027</v>
      </c>
      <c r="DC1" s="82" t="str">
        <f>TEXT(DATE('[1]Enter loan data'!$B$6,'[1]Enter loan data'!$B$5+104,),"MMM YYYY")</f>
        <v>Apr 2027</v>
      </c>
      <c r="DD1" s="82" t="str">
        <f>TEXT(DATE('[1]Enter loan data'!$B$6,'[1]Enter loan data'!$B$5+105,),"MMM YYYY")</f>
        <v>May 2027</v>
      </c>
      <c r="DE1" s="82" t="str">
        <f>TEXT(DATE('[1]Enter loan data'!$B$6,'[1]Enter loan data'!$B$5+106,),"MMM YYYY")</f>
        <v>Jun 2027</v>
      </c>
      <c r="DF1" s="82" t="str">
        <f>TEXT(DATE('[1]Enter loan data'!$B$6,'[1]Enter loan data'!$B$5+107,),"MMM YYYY")</f>
        <v>Jul 2027</v>
      </c>
      <c r="DG1" s="82" t="str">
        <f>TEXT(DATE('[1]Enter loan data'!$B$6,'[1]Enter loan data'!$B$5+108,),"MMM YYYY")</f>
        <v>Aug 2027</v>
      </c>
      <c r="DH1" s="82" t="str">
        <f>TEXT(DATE('[1]Enter loan data'!$B$6,'[1]Enter loan data'!$B$5+109,),"MMM YYYY")</f>
        <v>Sep 2027</v>
      </c>
      <c r="DI1" s="82" t="str">
        <f>TEXT(DATE('[1]Enter loan data'!$B$6,'[1]Enter loan data'!$B$5+110,),"MMM YYYY")</f>
        <v>Oct 2027</v>
      </c>
      <c r="DJ1" s="82" t="str">
        <f>TEXT(DATE('[1]Enter loan data'!$B$6,'[1]Enter loan data'!$B$5+111,),"MMM YYYY")</f>
        <v>Nov 2027</v>
      </c>
      <c r="DK1" s="82" t="str">
        <f>TEXT(DATE('[1]Enter loan data'!$B$6,'[1]Enter loan data'!$B$5+112,),"MMM YYYY")</f>
        <v>Dec 2027</v>
      </c>
      <c r="DL1" s="82" t="str">
        <f>TEXT(DATE('[1]Enter loan data'!$B$6,'[1]Enter loan data'!$B$5+113,),"MMM YYYY")</f>
        <v>Jan 2028</v>
      </c>
      <c r="DM1" s="82" t="str">
        <f>TEXT(DATE('[1]Enter loan data'!$B$6,'[1]Enter loan data'!$B$5+114,),"MMM YYYY")</f>
        <v>Feb 2028</v>
      </c>
      <c r="DN1" s="82" t="str">
        <f>TEXT(DATE('[1]Enter loan data'!$B$6,'[1]Enter loan data'!$B$5+115,),"MMM YYYY")</f>
        <v>Mar 2028</v>
      </c>
      <c r="DO1" s="82" t="str">
        <f>TEXT(DATE('[1]Enter loan data'!$B$6,'[1]Enter loan data'!$B$5+116,),"MMM YYYY")</f>
        <v>Apr 2028</v>
      </c>
      <c r="DP1" s="82" t="str">
        <f>TEXT(DATE('[1]Enter loan data'!$B$6,'[1]Enter loan data'!$B$5+117,),"MMM YYYY")</f>
        <v>May 2028</v>
      </c>
      <c r="DQ1" s="82" t="str">
        <f>TEXT(DATE('[1]Enter loan data'!$B$6,'[1]Enter loan data'!$B$5+118,),"MMM YYYY")</f>
        <v>Jun 2028</v>
      </c>
      <c r="DR1" s="82" t="str">
        <f>TEXT(DATE('[1]Enter loan data'!$B$6,'[1]Enter loan data'!$B$5+119,),"MMM YYYY")</f>
        <v>Jul 2028</v>
      </c>
      <c r="DS1" s="82" t="str">
        <f>TEXT(DATE('[1]Enter loan data'!$B$6,'[1]Enter loan data'!$B$5+120,),"MMM YYYY")</f>
        <v>Aug 2028</v>
      </c>
      <c r="DT1" s="82" t="str">
        <f>TEXT(DATE('[1]Enter loan data'!$B$6,'[1]Enter loan data'!$B$5+121,),"MMM YYYY")</f>
        <v>Sep 2028</v>
      </c>
      <c r="DU1" s="82" t="str">
        <f>TEXT(DATE('[1]Enter loan data'!$B$6,'[1]Enter loan data'!$B$5+122,),"MMM YYYY")</f>
        <v>Oct 2028</v>
      </c>
      <c r="DV1" s="82" t="str">
        <f>TEXT(DATE('[1]Enter loan data'!$B$6,'[1]Enter loan data'!$B$5+123,),"MMM YYYY")</f>
        <v>Nov 2028</v>
      </c>
      <c r="DW1" s="82" t="str">
        <f>TEXT(DATE('[1]Enter loan data'!$B$6,'[1]Enter loan data'!$B$5+124,),"MMM YYYY")</f>
        <v>Dec 2028</v>
      </c>
      <c r="DX1" s="82" t="str">
        <f>TEXT(DATE('[1]Enter loan data'!$B$6,'[1]Enter loan data'!$B$5+125,),"MMM YYYY")</f>
        <v>Jan 2029</v>
      </c>
      <c r="DY1" s="82" t="str">
        <f>TEXT(DATE('[1]Enter loan data'!$B$6,'[1]Enter loan data'!$B$5+126,),"MMM YYYY")</f>
        <v>Feb 2029</v>
      </c>
      <c r="DZ1" s="82" t="str">
        <f>TEXT(DATE('[1]Enter loan data'!$B$6,'[1]Enter loan data'!$B$5+127,),"MMM YYYY")</f>
        <v>Mar 2029</v>
      </c>
      <c r="EA1" s="82" t="str">
        <f>TEXT(DATE('[1]Enter loan data'!$B$6,'[1]Enter loan data'!$B$5+128,),"MMM YYYY")</f>
        <v>Apr 2029</v>
      </c>
      <c r="EB1" s="82" t="str">
        <f>TEXT(DATE('[1]Enter loan data'!$B$6,'[1]Enter loan data'!$B$5+129,),"MMM YYYY")</f>
        <v>May 2029</v>
      </c>
      <c r="EC1" s="82" t="str">
        <f>TEXT(DATE('[1]Enter loan data'!$B$6,'[1]Enter loan data'!$B$5+130,),"MMM YYYY")</f>
        <v>Jun 2029</v>
      </c>
      <c r="ED1" s="82" t="str">
        <f>TEXT(DATE('[1]Enter loan data'!$B$6,'[1]Enter loan data'!$B$5+131,),"MMM YYYY")</f>
        <v>Jul 2029</v>
      </c>
      <c r="EE1" s="82" t="str">
        <f>TEXT(DATE('[1]Enter loan data'!$B$6,'[1]Enter loan data'!$B$5+132,),"MMM YYYY")</f>
        <v>Aug 2029</v>
      </c>
    </row>
    <row r="2" spans="1:135" x14ac:dyDescent="0.35"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</row>
    <row r="3" spans="1:135" x14ac:dyDescent="0.35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</row>
    <row r="4" spans="1:135" x14ac:dyDescent="0.35">
      <c r="A4" s="33" t="s">
        <v>31</v>
      </c>
      <c r="B4" s="149" t="str">
        <f>'In depth results'!A3</f>
        <v>Car</v>
      </c>
      <c r="C4" s="150"/>
      <c r="D4" s="150"/>
      <c r="E4" s="151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1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</row>
    <row r="5" spans="1:135" x14ac:dyDescent="0.35">
      <c r="A5" s="34"/>
      <c r="B5" s="150" t="s">
        <v>32</v>
      </c>
      <c r="C5" s="150"/>
      <c r="D5" s="152">
        <f>C9</f>
        <v>6419.166666666667</v>
      </c>
      <c r="E5" s="152">
        <f>D9</f>
        <v>6211.9611111111117</v>
      </c>
      <c r="F5" s="152">
        <f t="shared" ref="F5:BQ5" si="0">E9</f>
        <v>6003.3741851851855</v>
      </c>
      <c r="G5" s="152">
        <f t="shared" si="0"/>
        <v>5793.3966797530866</v>
      </c>
      <c r="H5" s="152">
        <f t="shared" si="0"/>
        <v>5582.0193242847736</v>
      </c>
      <c r="I5" s="152">
        <f t="shared" si="0"/>
        <v>5369.2327864466724</v>
      </c>
      <c r="J5" s="152">
        <f t="shared" si="0"/>
        <v>5155.0276716896506</v>
      </c>
      <c r="K5" s="152">
        <f t="shared" si="0"/>
        <v>4939.3945228342482</v>
      </c>
      <c r="L5" s="152">
        <f t="shared" si="0"/>
        <v>4722.3238196531429</v>
      </c>
      <c r="M5" s="152">
        <f t="shared" si="0"/>
        <v>4503.8059784508305</v>
      </c>
      <c r="N5" s="152">
        <f t="shared" si="0"/>
        <v>4283.8313516405024</v>
      </c>
      <c r="O5" s="152">
        <f t="shared" si="0"/>
        <v>4062.3902273181056</v>
      </c>
      <c r="P5" s="152">
        <f t="shared" si="0"/>
        <v>3839.4728288335596</v>
      </c>
      <c r="Q5" s="152">
        <f t="shared" si="0"/>
        <v>3615.0693143591166</v>
      </c>
      <c r="R5" s="152">
        <f t="shared" si="0"/>
        <v>3389.1697764548439</v>
      </c>
      <c r="S5" s="152">
        <f t="shared" si="0"/>
        <v>3161.7642416312096</v>
      </c>
      <c r="T5" s="152">
        <f t="shared" si="0"/>
        <v>2932.8426699087508</v>
      </c>
      <c r="U5" s="152">
        <f t="shared" si="0"/>
        <v>2702.394954374809</v>
      </c>
      <c r="V5" s="152">
        <f t="shared" si="0"/>
        <v>2470.4109207373076</v>
      </c>
      <c r="W5" s="152">
        <f t="shared" si="0"/>
        <v>2236.8803268755564</v>
      </c>
      <c r="X5" s="152">
        <f t="shared" si="0"/>
        <v>2001.7928623880603</v>
      </c>
      <c r="Y5" s="152">
        <f t="shared" si="0"/>
        <v>1765.1381481373139</v>
      </c>
      <c r="Z5" s="152">
        <f t="shared" si="0"/>
        <v>1526.9057357915626</v>
      </c>
      <c r="AA5" s="152">
        <f t="shared" si="0"/>
        <v>1287.0851073635063</v>
      </c>
      <c r="AB5" s="152">
        <f t="shared" si="0"/>
        <v>1045.6656747459297</v>
      </c>
      <c r="AC5" s="152">
        <f t="shared" si="0"/>
        <v>802.63677924423587</v>
      </c>
      <c r="AD5" s="152">
        <f t="shared" si="0"/>
        <v>557.98769110586409</v>
      </c>
      <c r="AE5" s="152">
        <f t="shared" si="0"/>
        <v>311.70760904656981</v>
      </c>
      <c r="AF5" s="152">
        <f t="shared" si="0"/>
        <v>63.785659773546968</v>
      </c>
      <c r="AG5" s="152">
        <f t="shared" si="0"/>
        <v>0</v>
      </c>
      <c r="AH5" s="152">
        <f t="shared" si="0"/>
        <v>0</v>
      </c>
      <c r="AI5" s="152">
        <f t="shared" si="0"/>
        <v>0</v>
      </c>
      <c r="AJ5" s="152">
        <f t="shared" si="0"/>
        <v>0</v>
      </c>
      <c r="AK5" s="152">
        <f t="shared" si="0"/>
        <v>0</v>
      </c>
      <c r="AL5" s="152">
        <f t="shared" si="0"/>
        <v>0</v>
      </c>
      <c r="AM5" s="152">
        <f t="shared" si="0"/>
        <v>0</v>
      </c>
      <c r="AN5" s="152">
        <f t="shared" si="0"/>
        <v>0</v>
      </c>
      <c r="AO5" s="152">
        <f t="shared" si="0"/>
        <v>0</v>
      </c>
      <c r="AP5" s="152">
        <f t="shared" si="0"/>
        <v>0</v>
      </c>
      <c r="AQ5" s="152">
        <f t="shared" si="0"/>
        <v>0</v>
      </c>
      <c r="AR5" s="152">
        <f t="shared" si="0"/>
        <v>0</v>
      </c>
      <c r="AS5" s="152">
        <f t="shared" si="0"/>
        <v>0</v>
      </c>
      <c r="AT5" s="152">
        <f t="shared" si="0"/>
        <v>0</v>
      </c>
      <c r="AU5" s="152">
        <f t="shared" si="0"/>
        <v>0</v>
      </c>
      <c r="AV5" s="152">
        <f t="shared" si="0"/>
        <v>0</v>
      </c>
      <c r="AW5" s="152">
        <f t="shared" si="0"/>
        <v>0</v>
      </c>
      <c r="AX5" s="152">
        <f t="shared" si="0"/>
        <v>0</v>
      </c>
      <c r="AY5" s="152">
        <f t="shared" si="0"/>
        <v>0</v>
      </c>
      <c r="AZ5" s="152">
        <f t="shared" si="0"/>
        <v>0</v>
      </c>
      <c r="BA5" s="152">
        <f t="shared" si="0"/>
        <v>0</v>
      </c>
      <c r="BB5" s="152">
        <f t="shared" si="0"/>
        <v>0</v>
      </c>
      <c r="BC5" s="152">
        <f t="shared" si="0"/>
        <v>0</v>
      </c>
      <c r="BD5" s="152">
        <f t="shared" si="0"/>
        <v>0</v>
      </c>
      <c r="BE5" s="152">
        <f t="shared" si="0"/>
        <v>0</v>
      </c>
      <c r="BF5" s="152">
        <f t="shared" si="0"/>
        <v>0</v>
      </c>
      <c r="BG5" s="152">
        <f t="shared" si="0"/>
        <v>0</v>
      </c>
      <c r="BH5" s="152">
        <f t="shared" si="0"/>
        <v>0</v>
      </c>
      <c r="BI5" s="152">
        <f t="shared" si="0"/>
        <v>0</v>
      </c>
      <c r="BJ5" s="152">
        <f t="shared" si="0"/>
        <v>0</v>
      </c>
      <c r="BK5" s="152">
        <f t="shared" si="0"/>
        <v>0</v>
      </c>
      <c r="BL5" s="152">
        <f t="shared" si="0"/>
        <v>0</v>
      </c>
      <c r="BM5" s="152">
        <f t="shared" si="0"/>
        <v>0</v>
      </c>
      <c r="BN5" s="152">
        <f t="shared" si="0"/>
        <v>0</v>
      </c>
      <c r="BO5" s="152">
        <f t="shared" si="0"/>
        <v>0</v>
      </c>
      <c r="BP5" s="152">
        <f t="shared" si="0"/>
        <v>0</v>
      </c>
      <c r="BQ5" s="152">
        <f t="shared" si="0"/>
        <v>0</v>
      </c>
      <c r="BR5" s="152">
        <f t="shared" ref="BR5:CU5" si="1">BQ9</f>
        <v>0</v>
      </c>
      <c r="BS5" s="152">
        <f t="shared" si="1"/>
        <v>0</v>
      </c>
      <c r="BT5" s="152">
        <f t="shared" si="1"/>
        <v>0</v>
      </c>
      <c r="BU5" s="152">
        <f t="shared" si="1"/>
        <v>0</v>
      </c>
      <c r="BV5" s="152">
        <f t="shared" si="1"/>
        <v>0</v>
      </c>
      <c r="BW5" s="152">
        <f t="shared" si="1"/>
        <v>0</v>
      </c>
      <c r="BX5" s="152">
        <f t="shared" si="1"/>
        <v>0</v>
      </c>
      <c r="BY5" s="152">
        <f t="shared" si="1"/>
        <v>0</v>
      </c>
      <c r="BZ5" s="152">
        <f t="shared" si="1"/>
        <v>0</v>
      </c>
      <c r="CA5" s="152">
        <f t="shared" si="1"/>
        <v>0</v>
      </c>
      <c r="CB5" s="152">
        <f t="shared" si="1"/>
        <v>0</v>
      </c>
      <c r="CC5" s="152">
        <f t="shared" si="1"/>
        <v>0</v>
      </c>
      <c r="CD5" s="152">
        <f t="shared" si="1"/>
        <v>0</v>
      </c>
      <c r="CE5" s="152">
        <f t="shared" si="1"/>
        <v>0</v>
      </c>
      <c r="CF5" s="152">
        <f t="shared" si="1"/>
        <v>0</v>
      </c>
      <c r="CG5" s="152">
        <f t="shared" si="1"/>
        <v>0</v>
      </c>
      <c r="CH5" s="152">
        <f t="shared" si="1"/>
        <v>0</v>
      </c>
      <c r="CI5" s="152">
        <f t="shared" si="1"/>
        <v>0</v>
      </c>
      <c r="CJ5" s="152">
        <f t="shared" si="1"/>
        <v>0</v>
      </c>
      <c r="CK5" s="152">
        <f t="shared" si="1"/>
        <v>0</v>
      </c>
      <c r="CL5" s="152">
        <f t="shared" si="1"/>
        <v>0</v>
      </c>
      <c r="CM5" s="152">
        <f t="shared" si="1"/>
        <v>0</v>
      </c>
      <c r="CN5" s="152">
        <f t="shared" si="1"/>
        <v>0</v>
      </c>
      <c r="CO5" s="152">
        <f t="shared" si="1"/>
        <v>0</v>
      </c>
      <c r="CP5" s="152">
        <f t="shared" si="1"/>
        <v>0</v>
      </c>
      <c r="CQ5" s="152">
        <f t="shared" si="1"/>
        <v>0</v>
      </c>
      <c r="CR5" s="152">
        <f t="shared" si="1"/>
        <v>0</v>
      </c>
      <c r="CS5" s="152">
        <f t="shared" si="1"/>
        <v>0</v>
      </c>
      <c r="CT5" s="152">
        <f t="shared" si="1"/>
        <v>0</v>
      </c>
      <c r="CU5" s="152">
        <f t="shared" si="1"/>
        <v>0</v>
      </c>
      <c r="CV5" s="150"/>
      <c r="CW5" s="152">
        <f>CV9</f>
        <v>0</v>
      </c>
      <c r="CX5" s="152">
        <f>CW9</f>
        <v>0</v>
      </c>
      <c r="CY5" s="152">
        <f t="shared" ref="CY5" si="2">CX9</f>
        <v>0</v>
      </c>
      <c r="CZ5" s="152">
        <f t="shared" ref="CZ5" si="3">CY9</f>
        <v>0</v>
      </c>
      <c r="DA5" s="152">
        <f t="shared" ref="DA5" si="4">CZ9</f>
        <v>0</v>
      </c>
      <c r="DB5" s="152">
        <f t="shared" ref="DB5" si="5">DA9</f>
        <v>0</v>
      </c>
      <c r="DC5" s="152">
        <f t="shared" ref="DC5" si="6">DB9</f>
        <v>0</v>
      </c>
      <c r="DD5" s="152">
        <f t="shared" ref="DD5" si="7">DC9</f>
        <v>0</v>
      </c>
      <c r="DE5" s="152">
        <f t="shared" ref="DE5" si="8">DD9</f>
        <v>0</v>
      </c>
      <c r="DF5" s="152">
        <f t="shared" ref="DF5" si="9">DE9</f>
        <v>0</v>
      </c>
      <c r="DG5" s="152">
        <f t="shared" ref="DG5" si="10">DF9</f>
        <v>0</v>
      </c>
      <c r="DH5" s="152">
        <f t="shared" ref="DH5" si="11">DG9</f>
        <v>0</v>
      </c>
      <c r="DI5" s="152">
        <f t="shared" ref="DI5" si="12">DH9</f>
        <v>0</v>
      </c>
      <c r="DJ5" s="152">
        <f t="shared" ref="DJ5" si="13">DI9</f>
        <v>0</v>
      </c>
      <c r="DK5" s="152">
        <f t="shared" ref="DK5" si="14">DJ9</f>
        <v>0</v>
      </c>
      <c r="DL5" s="152">
        <f t="shared" ref="DL5" si="15">DK9</f>
        <v>0</v>
      </c>
      <c r="DM5" s="152">
        <f t="shared" ref="DM5" si="16">DL9</f>
        <v>0</v>
      </c>
      <c r="DN5" s="152">
        <f t="shared" ref="DN5" si="17">DM9</f>
        <v>0</v>
      </c>
      <c r="DO5" s="152">
        <f t="shared" ref="DO5" si="18">DN9</f>
        <v>0</v>
      </c>
      <c r="DP5" s="152">
        <f t="shared" ref="DP5" si="19">DO9</f>
        <v>0</v>
      </c>
      <c r="DQ5" s="152">
        <f t="shared" ref="DQ5" si="20">DP9</f>
        <v>0</v>
      </c>
      <c r="DR5" s="152">
        <f t="shared" ref="DR5" si="21">DQ9</f>
        <v>0</v>
      </c>
      <c r="DS5" s="152">
        <f t="shared" ref="DS5" si="22">DR9</f>
        <v>0</v>
      </c>
      <c r="DT5" s="152">
        <f t="shared" ref="DT5" si="23">DS9</f>
        <v>0</v>
      </c>
      <c r="DU5" s="152">
        <f t="shared" ref="DU5" si="24">DT9</f>
        <v>0</v>
      </c>
      <c r="DV5" s="152">
        <f t="shared" ref="DV5" si="25">DU9</f>
        <v>0</v>
      </c>
      <c r="DW5" s="152">
        <f t="shared" ref="DW5" si="26">DV9</f>
        <v>0</v>
      </c>
      <c r="DX5" s="152">
        <f t="shared" ref="DX5" si="27">DW9</f>
        <v>0</v>
      </c>
      <c r="DY5" s="152">
        <f t="shared" ref="DY5" si="28">DX9</f>
        <v>0</v>
      </c>
      <c r="DZ5" s="152">
        <f t="shared" ref="DZ5" si="29">DY9</f>
        <v>0</v>
      </c>
      <c r="EA5" s="152">
        <f t="shared" ref="EA5" si="30">DZ9</f>
        <v>0</v>
      </c>
      <c r="EB5" s="152">
        <f t="shared" ref="EB5" si="31">EA9</f>
        <v>0</v>
      </c>
      <c r="EC5" s="152">
        <f t="shared" ref="EC5" si="32">EB9</f>
        <v>0</v>
      </c>
      <c r="ED5" s="152">
        <f t="shared" ref="ED5" si="33">EC9</f>
        <v>0</v>
      </c>
      <c r="EE5" s="152">
        <f t="shared" ref="EE5" si="34">ED9</f>
        <v>0</v>
      </c>
    </row>
    <row r="6" spans="1:135" x14ac:dyDescent="0.35">
      <c r="A6" s="34"/>
      <c r="B6" s="150" t="s">
        <v>33</v>
      </c>
      <c r="C6" s="152">
        <f>C7*('In depth results'!L3/12)</f>
        <v>44.166666666666671</v>
      </c>
      <c r="D6" s="152">
        <f>D5*('In depth results'!$C$3/12)</f>
        <v>42.794444444444451</v>
      </c>
      <c r="E6" s="152">
        <f>E5*('In depth results'!$C$3/12)</f>
        <v>41.413074074074082</v>
      </c>
      <c r="F6" s="152">
        <f>F5*('In depth results'!$C$3/12)</f>
        <v>40.022494567901241</v>
      </c>
      <c r="G6" s="152">
        <f>G5*('In depth results'!$C$3/12)</f>
        <v>38.622644531687243</v>
      </c>
      <c r="H6" s="152">
        <f>H5*('In depth results'!$C$3/12)</f>
        <v>37.213462161898491</v>
      </c>
      <c r="I6" s="152">
        <f>I5*('In depth results'!$C$3/12)</f>
        <v>35.79488524297782</v>
      </c>
      <c r="J6" s="152">
        <f>J5*('In depth results'!$C$3/12)</f>
        <v>34.366851144597675</v>
      </c>
      <c r="K6" s="152">
        <f>K5*('In depth results'!$C$3/12)</f>
        <v>32.92929681889499</v>
      </c>
      <c r="L6" s="152">
        <f>L5*('In depth results'!$C$3/12)</f>
        <v>31.482158797687621</v>
      </c>
      <c r="M6" s="152">
        <f>M5*('In depth results'!$C$3/12)</f>
        <v>30.025373189672205</v>
      </c>
      <c r="N6" s="152">
        <f>N5*('In depth results'!$C$3/12)</f>
        <v>28.55887567760335</v>
      </c>
      <c r="O6" s="152">
        <f>O5*('In depth results'!$C$3/12)</f>
        <v>27.082601515454041</v>
      </c>
      <c r="P6" s="152">
        <f>P5*('In depth results'!$C$3/12)</f>
        <v>25.596485525557064</v>
      </c>
      <c r="Q6" s="152">
        <f>Q5*('In depth results'!$C$3/12)</f>
        <v>24.100462095727444</v>
      </c>
      <c r="R6" s="152">
        <f>R5*('In depth results'!$C$3/12)</f>
        <v>22.594465176365627</v>
      </c>
      <c r="S6" s="152">
        <f>S5*('In depth results'!$C$3/12)</f>
        <v>21.078428277541398</v>
      </c>
      <c r="T6" s="152">
        <f>T5*('In depth results'!$C$3/12)</f>
        <v>19.552284466058339</v>
      </c>
      <c r="U6" s="152">
        <f>U5*('In depth results'!$C$3/12)</f>
        <v>18.015966362498727</v>
      </c>
      <c r="V6" s="152">
        <f>V5*('In depth results'!$C$3/12)</f>
        <v>16.469406138248718</v>
      </c>
      <c r="W6" s="152">
        <f>W5*('In depth results'!$C$3/12)</f>
        <v>14.912535512503711</v>
      </c>
      <c r="X6" s="152">
        <f>X5*('In depth results'!$C$3/12)</f>
        <v>13.345285749253735</v>
      </c>
      <c r="Y6" s="152">
        <f>Y5*('In depth results'!$C$3/12)</f>
        <v>11.767587654248761</v>
      </c>
      <c r="Z6" s="152">
        <f>Z5*('In depth results'!$C$3/12)</f>
        <v>10.179371571943751</v>
      </c>
      <c r="AA6" s="152">
        <f>AA5*('In depth results'!$C$3/12)</f>
        <v>8.580567382423375</v>
      </c>
      <c r="AB6" s="152">
        <f>AB5*('In depth results'!$C$3/12)</f>
        <v>6.9711044983061985</v>
      </c>
      <c r="AC6" s="152">
        <f>AC5*('In depth results'!$C$3/12)</f>
        <v>5.3509118616282398</v>
      </c>
      <c r="AD6" s="152">
        <f>AD5*('In depth results'!$C$3/12)</f>
        <v>3.719917940705761</v>
      </c>
      <c r="AE6" s="152">
        <f>AE5*('In depth results'!$C$3/12)</f>
        <v>2.0780507269771324</v>
      </c>
      <c r="AF6" s="152">
        <f>AF5*('In depth results'!$C$3/12)</f>
        <v>0.42523773182364649</v>
      </c>
      <c r="AG6" s="152">
        <f>AG5*('In depth results'!$C$3/12)</f>
        <v>0</v>
      </c>
      <c r="AH6" s="152">
        <f>AH5*('In depth results'!$C$3/12)</f>
        <v>0</v>
      </c>
      <c r="AI6" s="152">
        <f>AI5*('In depth results'!$C$3/12)</f>
        <v>0</v>
      </c>
      <c r="AJ6" s="152">
        <f>AJ5*('In depth results'!$C$3/12)</f>
        <v>0</v>
      </c>
      <c r="AK6" s="152">
        <f>AK5*('In depth results'!$C$3/12)</f>
        <v>0</v>
      </c>
      <c r="AL6" s="152">
        <f>AL5*('In depth results'!$C$3/12)</f>
        <v>0</v>
      </c>
      <c r="AM6" s="152">
        <f>AM5*('In depth results'!$C$3/12)</f>
        <v>0</v>
      </c>
      <c r="AN6" s="152">
        <f>AN5*('In depth results'!$C$3/12)</f>
        <v>0</v>
      </c>
      <c r="AO6" s="152">
        <f>AO5*('In depth results'!$C$3/12)</f>
        <v>0</v>
      </c>
      <c r="AP6" s="152">
        <f>AP5*('In depth results'!$C$3/12)</f>
        <v>0</v>
      </c>
      <c r="AQ6" s="152">
        <f>AQ5*('In depth results'!$C$3/12)</f>
        <v>0</v>
      </c>
      <c r="AR6" s="152">
        <f>AR5*('In depth results'!$C$3/12)</f>
        <v>0</v>
      </c>
      <c r="AS6" s="152">
        <f>AS5*('In depth results'!$C$3/12)</f>
        <v>0</v>
      </c>
      <c r="AT6" s="152">
        <f>AT5*('In depth results'!$C$3/12)</f>
        <v>0</v>
      </c>
      <c r="AU6" s="152">
        <f>AU5*('In depth results'!$C$3/12)</f>
        <v>0</v>
      </c>
      <c r="AV6" s="152">
        <f>AV5*('In depth results'!$C$3/12)</f>
        <v>0</v>
      </c>
      <c r="AW6" s="152">
        <f>AW5*('In depth results'!$C$3/12)</f>
        <v>0</v>
      </c>
      <c r="AX6" s="152">
        <f>AX5*('In depth results'!$C$3/12)</f>
        <v>0</v>
      </c>
      <c r="AY6" s="152">
        <f>AY5*('In depth results'!$C$3/12)</f>
        <v>0</v>
      </c>
      <c r="AZ6" s="152">
        <f>AZ5*('In depth results'!$C$3/12)</f>
        <v>0</v>
      </c>
      <c r="BA6" s="152">
        <f>BA5*('In depth results'!$C$3/12)</f>
        <v>0</v>
      </c>
      <c r="BB6" s="152">
        <f>BB5*('In depth results'!$C$3/12)</f>
        <v>0</v>
      </c>
      <c r="BC6" s="152">
        <f>BC5*('In depth results'!$C$3/12)</f>
        <v>0</v>
      </c>
      <c r="BD6" s="152">
        <f>BD5*('In depth results'!$C$3/12)</f>
        <v>0</v>
      </c>
      <c r="BE6" s="152">
        <f>BE5*('In depth results'!$C$3/12)</f>
        <v>0</v>
      </c>
      <c r="BF6" s="152">
        <f>BF5*('In depth results'!$C$3/12)</f>
        <v>0</v>
      </c>
      <c r="BG6" s="152">
        <f>BG5*('In depth results'!$C$3/12)</f>
        <v>0</v>
      </c>
      <c r="BH6" s="152">
        <f>BH5*('In depth results'!$C$3/12)</f>
        <v>0</v>
      </c>
      <c r="BI6" s="152">
        <f>BI5*('In depth results'!$C$3/12)</f>
        <v>0</v>
      </c>
      <c r="BJ6" s="152">
        <f>BJ5*('In depth results'!$C$3/12)</f>
        <v>0</v>
      </c>
      <c r="BK6" s="152">
        <f>BK5*('In depth results'!$C$3/12)</f>
        <v>0</v>
      </c>
      <c r="BL6" s="152">
        <f>BL5*('In depth results'!$C$3/12)</f>
        <v>0</v>
      </c>
      <c r="BM6" s="152">
        <f>BM5*('In depth results'!$C$3/12)</f>
        <v>0</v>
      </c>
      <c r="BN6" s="152">
        <f>BN5*('In depth results'!$C$3/12)</f>
        <v>0</v>
      </c>
      <c r="BO6" s="152">
        <f>BO5*('In depth results'!$C$3/12)</f>
        <v>0</v>
      </c>
      <c r="BP6" s="152">
        <f>BP5*('In depth results'!$C$3/12)</f>
        <v>0</v>
      </c>
      <c r="BQ6" s="152">
        <f>BQ5*('In depth results'!$C$3/12)</f>
        <v>0</v>
      </c>
      <c r="BR6" s="152">
        <f>BR5*('In depth results'!$C$3/12)</f>
        <v>0</v>
      </c>
      <c r="BS6" s="152">
        <f>BS5*('In depth results'!$C$3/12)</f>
        <v>0</v>
      </c>
      <c r="BT6" s="152">
        <f>BT5*('In depth results'!$C$3/12)</f>
        <v>0</v>
      </c>
      <c r="BU6" s="152">
        <f>BU5*('In depth results'!$C$3/12)</f>
        <v>0</v>
      </c>
      <c r="BV6" s="152">
        <f>BV5*('In depth results'!$C$3/12)</f>
        <v>0</v>
      </c>
      <c r="BW6" s="152">
        <f>BW5*('In depth results'!$C$3/12)</f>
        <v>0</v>
      </c>
      <c r="BX6" s="152">
        <f>BX5*('In depth results'!$C$3/12)</f>
        <v>0</v>
      </c>
      <c r="BY6" s="152">
        <f>BY5*('In depth results'!$C$3/12)</f>
        <v>0</v>
      </c>
      <c r="BZ6" s="152">
        <f>BZ5*('In depth results'!$C$3/12)</f>
        <v>0</v>
      </c>
      <c r="CA6" s="152">
        <f>CA5*('In depth results'!$C$3/12)</f>
        <v>0</v>
      </c>
      <c r="CB6" s="152">
        <f>CB5*('In depth results'!$C$3/12)</f>
        <v>0</v>
      </c>
      <c r="CC6" s="152">
        <f>CC5*('In depth results'!$C$3/12)</f>
        <v>0</v>
      </c>
      <c r="CD6" s="152">
        <f>CD5*('In depth results'!$C$3/12)</f>
        <v>0</v>
      </c>
      <c r="CE6" s="152">
        <f>CE5*('In depth results'!$C$3/12)</f>
        <v>0</v>
      </c>
      <c r="CF6" s="152">
        <f>CF5*('In depth results'!$C$3/12)</f>
        <v>0</v>
      </c>
      <c r="CG6" s="152">
        <f>CG5*('In depth results'!$C$3/12)</f>
        <v>0</v>
      </c>
      <c r="CH6" s="152">
        <f>CH5*('In depth results'!$C$3/12)</f>
        <v>0</v>
      </c>
      <c r="CI6" s="152">
        <f>CI5*('In depth results'!$C$3/12)</f>
        <v>0</v>
      </c>
      <c r="CJ6" s="152">
        <f>CJ5*('In depth results'!$C$3/12)</f>
        <v>0</v>
      </c>
      <c r="CK6" s="152">
        <f>CK5*('In depth results'!$C$3/12)</f>
        <v>0</v>
      </c>
      <c r="CL6" s="152">
        <f>CL5*('In depth results'!$C$3/12)</f>
        <v>0</v>
      </c>
      <c r="CM6" s="152">
        <f>CM5*('In depth results'!$C$3/12)</f>
        <v>0</v>
      </c>
      <c r="CN6" s="152">
        <f>CN5*('In depth results'!$C$3/12)</f>
        <v>0</v>
      </c>
      <c r="CO6" s="152">
        <f>CO5*('In depth results'!$C$3/12)</f>
        <v>0</v>
      </c>
      <c r="CP6" s="152">
        <f>CP5*('In depth results'!$C$3/12)</f>
        <v>0</v>
      </c>
      <c r="CQ6" s="152">
        <f>CQ5*('In depth results'!$C$3/12)</f>
        <v>0</v>
      </c>
      <c r="CR6" s="152">
        <f>CR5*('In depth results'!$C$3/12)</f>
        <v>0</v>
      </c>
      <c r="CS6" s="152">
        <f>CS5*('In depth results'!$C$3/12)</f>
        <v>0</v>
      </c>
      <c r="CT6" s="152">
        <f>CT5*('In depth results'!$C$3/12)</f>
        <v>0</v>
      </c>
      <c r="CU6" s="152">
        <f>CU5*('In depth results'!$C$3/12)</f>
        <v>0</v>
      </c>
      <c r="CV6" s="152"/>
      <c r="CW6" s="152">
        <f>CW5*('In depth results'!$C$3/12)</f>
        <v>0</v>
      </c>
      <c r="CX6" s="152">
        <f>CX5*('In depth results'!$C$3/12)</f>
        <v>0</v>
      </c>
      <c r="CY6" s="152">
        <f>CY5*('In depth results'!$C$3/12)</f>
        <v>0</v>
      </c>
      <c r="CZ6" s="152">
        <f>CZ5*('In depth results'!$C$3/12)</f>
        <v>0</v>
      </c>
      <c r="DA6" s="152">
        <f>DA5*('In depth results'!$C$3/12)</f>
        <v>0</v>
      </c>
      <c r="DB6" s="152">
        <f>DB5*('In depth results'!$C$3/12)</f>
        <v>0</v>
      </c>
      <c r="DC6" s="152">
        <f>DC5*('In depth results'!$C$3/12)</f>
        <v>0</v>
      </c>
      <c r="DD6" s="152">
        <f>DD5*('In depth results'!$C$3/12)</f>
        <v>0</v>
      </c>
      <c r="DE6" s="152">
        <f>DE5*('In depth results'!$C$3/12)</f>
        <v>0</v>
      </c>
      <c r="DF6" s="152">
        <f>DF5*('In depth results'!$C$3/12)</f>
        <v>0</v>
      </c>
      <c r="DG6" s="152">
        <f>DG5*('In depth results'!$C$3/12)</f>
        <v>0</v>
      </c>
      <c r="DH6" s="152">
        <f>DH5*('In depth results'!$C$3/12)</f>
        <v>0</v>
      </c>
      <c r="DI6" s="152">
        <f>DI5*('In depth results'!$C$3/12)</f>
        <v>0</v>
      </c>
      <c r="DJ6" s="152">
        <f>DJ5*('In depth results'!$C$3/12)</f>
        <v>0</v>
      </c>
      <c r="DK6" s="152">
        <f>DK5*('In depth results'!$C$3/12)</f>
        <v>0</v>
      </c>
      <c r="DL6" s="152">
        <f>DL5*('In depth results'!$C$3/12)</f>
        <v>0</v>
      </c>
      <c r="DM6" s="152">
        <f>DM5*('In depth results'!$C$3/12)</f>
        <v>0</v>
      </c>
      <c r="DN6" s="152">
        <f>DN5*('In depth results'!$C$3/12)</f>
        <v>0</v>
      </c>
      <c r="DO6" s="152">
        <f>DO5*('In depth results'!$C$3/12)</f>
        <v>0</v>
      </c>
      <c r="DP6" s="152">
        <f>DP5*('In depth results'!$C$3/12)</f>
        <v>0</v>
      </c>
      <c r="DQ6" s="152">
        <f>DQ5*('In depth results'!$C$3/12)</f>
        <v>0</v>
      </c>
      <c r="DR6" s="152">
        <f>DR5*('In depth results'!$C$3/12)</f>
        <v>0</v>
      </c>
      <c r="DS6" s="152">
        <f>DS5*('In depth results'!$C$3/12)</f>
        <v>0</v>
      </c>
      <c r="DT6" s="152">
        <f>DT5*('In depth results'!$C$3/12)</f>
        <v>0</v>
      </c>
      <c r="DU6" s="152">
        <f>DU5*('In depth results'!$C$3/12)</f>
        <v>0</v>
      </c>
      <c r="DV6" s="152">
        <f>DV5*('In depth results'!$C$3/12)</f>
        <v>0</v>
      </c>
      <c r="DW6" s="152">
        <f>DW5*('In depth results'!$C$3/12)</f>
        <v>0</v>
      </c>
      <c r="DX6" s="152">
        <f>DX5*('In depth results'!$C$3/12)</f>
        <v>0</v>
      </c>
      <c r="DY6" s="152">
        <f>DY5*('In depth results'!$C$3/12)</f>
        <v>0</v>
      </c>
      <c r="DZ6" s="152">
        <f>DZ5*('In depth results'!$C$3/12)</f>
        <v>0</v>
      </c>
      <c r="EA6" s="152">
        <f>EA5*('In depth results'!$C$3/12)</f>
        <v>0</v>
      </c>
      <c r="EB6" s="152">
        <f>EB5*('In depth results'!$C$3/12)</f>
        <v>0</v>
      </c>
      <c r="EC6" s="152">
        <f>EC5*('In depth results'!$C$3/12)</f>
        <v>0</v>
      </c>
      <c r="ED6" s="152">
        <f>ED5*('In depth results'!$C$3/12)</f>
        <v>0</v>
      </c>
      <c r="EE6" s="152">
        <f>EE5*('In depth results'!$C$3/12)</f>
        <v>0</v>
      </c>
    </row>
    <row r="7" spans="1:135" x14ac:dyDescent="0.35">
      <c r="A7" s="34"/>
      <c r="B7" s="150" t="s">
        <v>34</v>
      </c>
      <c r="C7" s="152">
        <f>'In depth results'!B3</f>
        <v>6625</v>
      </c>
      <c r="D7" s="152">
        <f>D5+D6</f>
        <v>6461.9611111111117</v>
      </c>
      <c r="E7" s="152">
        <f t="shared" ref="E7:BP7" si="35">E5+E6</f>
        <v>6253.3741851851855</v>
      </c>
      <c r="F7" s="152">
        <f t="shared" si="35"/>
        <v>6043.3966797530866</v>
      </c>
      <c r="G7" s="152">
        <f t="shared" si="35"/>
        <v>5832.0193242847736</v>
      </c>
      <c r="H7" s="152">
        <f t="shared" si="35"/>
        <v>5619.2327864466724</v>
      </c>
      <c r="I7" s="152">
        <f t="shared" si="35"/>
        <v>5405.0276716896506</v>
      </c>
      <c r="J7" s="152">
        <f t="shared" si="35"/>
        <v>5189.3945228342482</v>
      </c>
      <c r="K7" s="152">
        <f t="shared" si="35"/>
        <v>4972.3238196531429</v>
      </c>
      <c r="L7" s="152">
        <f t="shared" si="35"/>
        <v>4753.8059784508305</v>
      </c>
      <c r="M7" s="152">
        <f t="shared" si="35"/>
        <v>4533.8313516405024</v>
      </c>
      <c r="N7" s="152">
        <f t="shared" si="35"/>
        <v>4312.3902273181056</v>
      </c>
      <c r="O7" s="152">
        <f t="shared" si="35"/>
        <v>4089.4728288335596</v>
      </c>
      <c r="P7" s="152">
        <f t="shared" si="35"/>
        <v>3865.0693143591166</v>
      </c>
      <c r="Q7" s="152">
        <f t="shared" si="35"/>
        <v>3639.1697764548439</v>
      </c>
      <c r="R7" s="152">
        <f t="shared" si="35"/>
        <v>3411.7642416312096</v>
      </c>
      <c r="S7" s="152">
        <f t="shared" si="35"/>
        <v>3182.8426699087508</v>
      </c>
      <c r="T7" s="152">
        <f t="shared" si="35"/>
        <v>2952.394954374809</v>
      </c>
      <c r="U7" s="152">
        <f t="shared" si="35"/>
        <v>2720.4109207373076</v>
      </c>
      <c r="V7" s="152">
        <f t="shared" si="35"/>
        <v>2486.8803268755564</v>
      </c>
      <c r="W7" s="152">
        <f t="shared" si="35"/>
        <v>2251.7928623880603</v>
      </c>
      <c r="X7" s="152">
        <f t="shared" si="35"/>
        <v>2015.1381481373139</v>
      </c>
      <c r="Y7" s="152">
        <f t="shared" si="35"/>
        <v>1776.9057357915626</v>
      </c>
      <c r="Z7" s="152">
        <f t="shared" si="35"/>
        <v>1537.0851073635063</v>
      </c>
      <c r="AA7" s="152">
        <f t="shared" si="35"/>
        <v>1295.6656747459297</v>
      </c>
      <c r="AB7" s="152">
        <f t="shared" si="35"/>
        <v>1052.6367792442359</v>
      </c>
      <c r="AC7" s="152">
        <f t="shared" si="35"/>
        <v>807.98769110586409</v>
      </c>
      <c r="AD7" s="152">
        <f t="shared" si="35"/>
        <v>561.70760904656981</v>
      </c>
      <c r="AE7" s="152">
        <f t="shared" si="35"/>
        <v>313.78565977354697</v>
      </c>
      <c r="AF7" s="152">
        <f t="shared" si="35"/>
        <v>64.21089750537061</v>
      </c>
      <c r="AG7" s="152">
        <f t="shared" si="35"/>
        <v>0</v>
      </c>
      <c r="AH7" s="152">
        <f t="shared" si="35"/>
        <v>0</v>
      </c>
      <c r="AI7" s="152">
        <f t="shared" si="35"/>
        <v>0</v>
      </c>
      <c r="AJ7" s="152">
        <f t="shared" si="35"/>
        <v>0</v>
      </c>
      <c r="AK7" s="152">
        <f t="shared" si="35"/>
        <v>0</v>
      </c>
      <c r="AL7" s="152">
        <f t="shared" si="35"/>
        <v>0</v>
      </c>
      <c r="AM7" s="152">
        <f t="shared" si="35"/>
        <v>0</v>
      </c>
      <c r="AN7" s="152">
        <f t="shared" si="35"/>
        <v>0</v>
      </c>
      <c r="AO7" s="152">
        <f t="shared" si="35"/>
        <v>0</v>
      </c>
      <c r="AP7" s="152">
        <f t="shared" si="35"/>
        <v>0</v>
      </c>
      <c r="AQ7" s="152">
        <f t="shared" si="35"/>
        <v>0</v>
      </c>
      <c r="AR7" s="152">
        <f t="shared" si="35"/>
        <v>0</v>
      </c>
      <c r="AS7" s="152">
        <f t="shared" si="35"/>
        <v>0</v>
      </c>
      <c r="AT7" s="152">
        <f t="shared" si="35"/>
        <v>0</v>
      </c>
      <c r="AU7" s="152">
        <f t="shared" si="35"/>
        <v>0</v>
      </c>
      <c r="AV7" s="152">
        <f t="shared" si="35"/>
        <v>0</v>
      </c>
      <c r="AW7" s="152">
        <f t="shared" si="35"/>
        <v>0</v>
      </c>
      <c r="AX7" s="152">
        <f t="shared" si="35"/>
        <v>0</v>
      </c>
      <c r="AY7" s="152">
        <f t="shared" si="35"/>
        <v>0</v>
      </c>
      <c r="AZ7" s="152">
        <f t="shared" si="35"/>
        <v>0</v>
      </c>
      <c r="BA7" s="152">
        <f t="shared" si="35"/>
        <v>0</v>
      </c>
      <c r="BB7" s="152">
        <f t="shared" si="35"/>
        <v>0</v>
      </c>
      <c r="BC7" s="152">
        <f t="shared" si="35"/>
        <v>0</v>
      </c>
      <c r="BD7" s="152">
        <f t="shared" si="35"/>
        <v>0</v>
      </c>
      <c r="BE7" s="152">
        <f t="shared" si="35"/>
        <v>0</v>
      </c>
      <c r="BF7" s="152">
        <f t="shared" si="35"/>
        <v>0</v>
      </c>
      <c r="BG7" s="152">
        <f t="shared" si="35"/>
        <v>0</v>
      </c>
      <c r="BH7" s="152">
        <f t="shared" si="35"/>
        <v>0</v>
      </c>
      <c r="BI7" s="152">
        <f t="shared" si="35"/>
        <v>0</v>
      </c>
      <c r="BJ7" s="152">
        <f t="shared" si="35"/>
        <v>0</v>
      </c>
      <c r="BK7" s="152">
        <f t="shared" si="35"/>
        <v>0</v>
      </c>
      <c r="BL7" s="152">
        <f t="shared" si="35"/>
        <v>0</v>
      </c>
      <c r="BM7" s="152">
        <f t="shared" si="35"/>
        <v>0</v>
      </c>
      <c r="BN7" s="152">
        <f t="shared" si="35"/>
        <v>0</v>
      </c>
      <c r="BO7" s="152">
        <f t="shared" si="35"/>
        <v>0</v>
      </c>
      <c r="BP7" s="152">
        <f t="shared" si="35"/>
        <v>0</v>
      </c>
      <c r="BQ7" s="152">
        <f t="shared" ref="BQ7:EB7" si="36">BQ5+BQ6</f>
        <v>0</v>
      </c>
      <c r="BR7" s="152">
        <f t="shared" si="36"/>
        <v>0</v>
      </c>
      <c r="BS7" s="152">
        <f t="shared" si="36"/>
        <v>0</v>
      </c>
      <c r="BT7" s="152">
        <f t="shared" si="36"/>
        <v>0</v>
      </c>
      <c r="BU7" s="152">
        <f t="shared" si="36"/>
        <v>0</v>
      </c>
      <c r="BV7" s="152">
        <f t="shared" si="36"/>
        <v>0</v>
      </c>
      <c r="BW7" s="152">
        <f t="shared" si="36"/>
        <v>0</v>
      </c>
      <c r="BX7" s="152">
        <f t="shared" si="36"/>
        <v>0</v>
      </c>
      <c r="BY7" s="152">
        <f t="shared" si="36"/>
        <v>0</v>
      </c>
      <c r="BZ7" s="152">
        <f t="shared" si="36"/>
        <v>0</v>
      </c>
      <c r="CA7" s="152">
        <f t="shared" si="36"/>
        <v>0</v>
      </c>
      <c r="CB7" s="152">
        <f t="shared" si="36"/>
        <v>0</v>
      </c>
      <c r="CC7" s="152">
        <f t="shared" si="36"/>
        <v>0</v>
      </c>
      <c r="CD7" s="152">
        <f t="shared" si="36"/>
        <v>0</v>
      </c>
      <c r="CE7" s="152">
        <f t="shared" si="36"/>
        <v>0</v>
      </c>
      <c r="CF7" s="152">
        <f t="shared" si="36"/>
        <v>0</v>
      </c>
      <c r="CG7" s="152">
        <f t="shared" si="36"/>
        <v>0</v>
      </c>
      <c r="CH7" s="152">
        <f t="shared" si="36"/>
        <v>0</v>
      </c>
      <c r="CI7" s="152">
        <f t="shared" si="36"/>
        <v>0</v>
      </c>
      <c r="CJ7" s="152">
        <f t="shared" si="36"/>
        <v>0</v>
      </c>
      <c r="CK7" s="152">
        <f t="shared" si="36"/>
        <v>0</v>
      </c>
      <c r="CL7" s="152">
        <f t="shared" si="36"/>
        <v>0</v>
      </c>
      <c r="CM7" s="152">
        <f t="shared" si="36"/>
        <v>0</v>
      </c>
      <c r="CN7" s="152">
        <f t="shared" si="36"/>
        <v>0</v>
      </c>
      <c r="CO7" s="152">
        <f t="shared" si="36"/>
        <v>0</v>
      </c>
      <c r="CP7" s="152">
        <f t="shared" si="36"/>
        <v>0</v>
      </c>
      <c r="CQ7" s="152">
        <f t="shared" si="36"/>
        <v>0</v>
      </c>
      <c r="CR7" s="152">
        <f t="shared" si="36"/>
        <v>0</v>
      </c>
      <c r="CS7" s="152">
        <f t="shared" si="36"/>
        <v>0</v>
      </c>
      <c r="CT7" s="152">
        <f t="shared" si="36"/>
        <v>0</v>
      </c>
      <c r="CU7" s="152">
        <f t="shared" si="36"/>
        <v>0</v>
      </c>
      <c r="CV7" s="152">
        <f t="shared" si="36"/>
        <v>0</v>
      </c>
      <c r="CW7" s="152">
        <f t="shared" si="36"/>
        <v>0</v>
      </c>
      <c r="CX7" s="152">
        <f t="shared" si="36"/>
        <v>0</v>
      </c>
      <c r="CY7" s="152">
        <f t="shared" si="36"/>
        <v>0</v>
      </c>
      <c r="CZ7" s="152">
        <f t="shared" si="36"/>
        <v>0</v>
      </c>
      <c r="DA7" s="152">
        <f t="shared" si="36"/>
        <v>0</v>
      </c>
      <c r="DB7" s="152">
        <f t="shared" si="36"/>
        <v>0</v>
      </c>
      <c r="DC7" s="152">
        <f t="shared" si="36"/>
        <v>0</v>
      </c>
      <c r="DD7" s="152">
        <f t="shared" si="36"/>
        <v>0</v>
      </c>
      <c r="DE7" s="152">
        <f t="shared" si="36"/>
        <v>0</v>
      </c>
      <c r="DF7" s="152">
        <f t="shared" si="36"/>
        <v>0</v>
      </c>
      <c r="DG7" s="152">
        <f t="shared" si="36"/>
        <v>0</v>
      </c>
      <c r="DH7" s="152">
        <f t="shared" si="36"/>
        <v>0</v>
      </c>
      <c r="DI7" s="152">
        <f t="shared" si="36"/>
        <v>0</v>
      </c>
      <c r="DJ7" s="152">
        <f t="shared" si="36"/>
        <v>0</v>
      </c>
      <c r="DK7" s="152">
        <f t="shared" si="36"/>
        <v>0</v>
      </c>
      <c r="DL7" s="152">
        <f t="shared" si="36"/>
        <v>0</v>
      </c>
      <c r="DM7" s="152">
        <f t="shared" si="36"/>
        <v>0</v>
      </c>
      <c r="DN7" s="152">
        <f t="shared" si="36"/>
        <v>0</v>
      </c>
      <c r="DO7" s="152">
        <f t="shared" si="36"/>
        <v>0</v>
      </c>
      <c r="DP7" s="152">
        <f t="shared" si="36"/>
        <v>0</v>
      </c>
      <c r="DQ7" s="152">
        <f t="shared" si="36"/>
        <v>0</v>
      </c>
      <c r="DR7" s="152">
        <f t="shared" si="36"/>
        <v>0</v>
      </c>
      <c r="DS7" s="152">
        <f t="shared" si="36"/>
        <v>0</v>
      </c>
      <c r="DT7" s="152">
        <f t="shared" si="36"/>
        <v>0</v>
      </c>
      <c r="DU7" s="152">
        <f t="shared" si="36"/>
        <v>0</v>
      </c>
      <c r="DV7" s="152">
        <f t="shared" si="36"/>
        <v>0</v>
      </c>
      <c r="DW7" s="152">
        <f t="shared" si="36"/>
        <v>0</v>
      </c>
      <c r="DX7" s="152">
        <f t="shared" si="36"/>
        <v>0</v>
      </c>
      <c r="DY7" s="152">
        <f t="shared" si="36"/>
        <v>0</v>
      </c>
      <c r="DZ7" s="152">
        <f t="shared" si="36"/>
        <v>0</v>
      </c>
      <c r="EA7" s="152">
        <f t="shared" si="36"/>
        <v>0</v>
      </c>
      <c r="EB7" s="152">
        <f t="shared" si="36"/>
        <v>0</v>
      </c>
      <c r="EC7" s="152">
        <f t="shared" ref="EC7:EE7" si="37">EC5+EC6</f>
        <v>0</v>
      </c>
      <c r="ED7" s="152">
        <f t="shared" si="37"/>
        <v>0</v>
      </c>
      <c r="EE7" s="152">
        <f t="shared" si="37"/>
        <v>0</v>
      </c>
    </row>
    <row r="8" spans="1:135" x14ac:dyDescent="0.35">
      <c r="A8" s="34"/>
      <c r="B8" s="150" t="s">
        <v>36</v>
      </c>
      <c r="C8" s="152">
        <f>'In depth results'!$M$3</f>
        <v>250</v>
      </c>
      <c r="D8" s="152">
        <f>'In depth results'!$M$3</f>
        <v>250</v>
      </c>
      <c r="E8" s="152">
        <f>'In depth results'!$M$3</f>
        <v>250</v>
      </c>
      <c r="F8" s="152">
        <f>'In depth results'!$M$3</f>
        <v>250</v>
      </c>
      <c r="G8" s="152">
        <f>'In depth results'!$M$3</f>
        <v>250</v>
      </c>
      <c r="H8" s="152">
        <f>'In depth results'!$M$3</f>
        <v>250</v>
      </c>
      <c r="I8" s="152">
        <f>'In depth results'!$M$3</f>
        <v>250</v>
      </c>
      <c r="J8" s="152">
        <f>'In depth results'!$M$3</f>
        <v>250</v>
      </c>
      <c r="K8" s="152">
        <f>'In depth results'!$M$3</f>
        <v>250</v>
      </c>
      <c r="L8" s="152">
        <f>'In depth results'!$M$3</f>
        <v>250</v>
      </c>
      <c r="M8" s="152">
        <f>'In depth results'!$M$3</f>
        <v>250</v>
      </c>
      <c r="N8" s="152">
        <f>'In depth results'!$M$3</f>
        <v>250</v>
      </c>
      <c r="O8" s="152">
        <f>'In depth results'!$M$3</f>
        <v>250</v>
      </c>
      <c r="P8" s="152">
        <f>'In depth results'!$M$3</f>
        <v>250</v>
      </c>
      <c r="Q8" s="152">
        <f>'In depth results'!$M$3</f>
        <v>250</v>
      </c>
      <c r="R8" s="152">
        <f>'In depth results'!$M$3</f>
        <v>250</v>
      </c>
      <c r="S8" s="152">
        <f>'In depth results'!$M$3</f>
        <v>250</v>
      </c>
      <c r="T8" s="152">
        <f>'In depth results'!$M$3</f>
        <v>250</v>
      </c>
      <c r="U8" s="152">
        <f>'In depth results'!$M$3</f>
        <v>250</v>
      </c>
      <c r="V8" s="152">
        <f>'In depth results'!$M$3</f>
        <v>250</v>
      </c>
      <c r="W8" s="152">
        <f>'In depth results'!$M$3</f>
        <v>250</v>
      </c>
      <c r="X8" s="152">
        <f>'In depth results'!$M$3</f>
        <v>250</v>
      </c>
      <c r="Y8" s="152">
        <f>'In depth results'!$M$3</f>
        <v>250</v>
      </c>
      <c r="Z8" s="152">
        <f>'In depth results'!$M$3</f>
        <v>250</v>
      </c>
      <c r="AA8" s="152">
        <f>'In depth results'!$M$3</f>
        <v>250</v>
      </c>
      <c r="AB8" s="152">
        <f>'In depth results'!$M$3</f>
        <v>250</v>
      </c>
      <c r="AC8" s="152">
        <f>'In depth results'!$M$3</f>
        <v>250</v>
      </c>
      <c r="AD8" s="152">
        <f>'In depth results'!$M$3</f>
        <v>250</v>
      </c>
      <c r="AE8" s="152">
        <f>'In depth results'!$M$3</f>
        <v>250</v>
      </c>
      <c r="AF8" s="152">
        <f>'In depth results'!$M$3</f>
        <v>250</v>
      </c>
      <c r="AG8" s="152">
        <f>'In depth results'!$M$3</f>
        <v>250</v>
      </c>
      <c r="AH8" s="152">
        <f>'In depth results'!$M$3</f>
        <v>250</v>
      </c>
      <c r="AI8" s="152">
        <f>'In depth results'!$M$3</f>
        <v>250</v>
      </c>
      <c r="AJ8" s="152">
        <f>'In depth results'!$M$3</f>
        <v>250</v>
      </c>
      <c r="AK8" s="152">
        <f>'In depth results'!$M$3</f>
        <v>250</v>
      </c>
      <c r="AL8" s="152">
        <f>'In depth results'!$M$3</f>
        <v>250</v>
      </c>
      <c r="AM8" s="152">
        <f>'In depth results'!$M$3</f>
        <v>250</v>
      </c>
      <c r="AN8" s="152">
        <f>'In depth results'!$M$3</f>
        <v>250</v>
      </c>
      <c r="AO8" s="152">
        <f>'In depth results'!$M$3</f>
        <v>250</v>
      </c>
      <c r="AP8" s="152">
        <f>'In depth results'!$M$3</f>
        <v>250</v>
      </c>
      <c r="AQ8" s="152">
        <f>'In depth results'!$M$3</f>
        <v>250</v>
      </c>
      <c r="AR8" s="152">
        <f>'In depth results'!$M$3</f>
        <v>250</v>
      </c>
      <c r="AS8" s="152">
        <f>'In depth results'!$M$3</f>
        <v>250</v>
      </c>
      <c r="AT8" s="152">
        <f>'In depth results'!$M$3</f>
        <v>250</v>
      </c>
      <c r="AU8" s="152">
        <f>'In depth results'!$M$3</f>
        <v>250</v>
      </c>
      <c r="AV8" s="152">
        <f>'In depth results'!$M$3</f>
        <v>250</v>
      </c>
      <c r="AW8" s="152">
        <f>'In depth results'!$M$3</f>
        <v>250</v>
      </c>
      <c r="AX8" s="152">
        <f>'In depth results'!$M$3</f>
        <v>250</v>
      </c>
      <c r="AY8" s="152">
        <f>'In depth results'!$M$3</f>
        <v>250</v>
      </c>
      <c r="AZ8" s="152">
        <f>'In depth results'!$M$3</f>
        <v>250</v>
      </c>
      <c r="BA8" s="152">
        <f>'In depth results'!$M$3</f>
        <v>250</v>
      </c>
      <c r="BB8" s="152">
        <f>'In depth results'!$M$3</f>
        <v>250</v>
      </c>
      <c r="BC8" s="152">
        <f>'In depth results'!$M$3</f>
        <v>250</v>
      </c>
      <c r="BD8" s="152">
        <f>'In depth results'!$M$3</f>
        <v>250</v>
      </c>
      <c r="BE8" s="152">
        <f>'In depth results'!$M$3</f>
        <v>250</v>
      </c>
      <c r="BF8" s="152">
        <f>'In depth results'!$M$3</f>
        <v>250</v>
      </c>
      <c r="BG8" s="152">
        <f>'In depth results'!$M$3</f>
        <v>250</v>
      </c>
      <c r="BH8" s="152">
        <f>'In depth results'!$M$3</f>
        <v>250</v>
      </c>
      <c r="BI8" s="152">
        <f>'In depth results'!$M$3</f>
        <v>250</v>
      </c>
      <c r="BJ8" s="152">
        <f>'In depth results'!$M$3</f>
        <v>250</v>
      </c>
      <c r="BK8" s="152">
        <f>'In depth results'!$M$3</f>
        <v>250</v>
      </c>
      <c r="BL8" s="152">
        <f>'In depth results'!$M$3</f>
        <v>250</v>
      </c>
      <c r="BM8" s="152">
        <f>'In depth results'!$M$3</f>
        <v>250</v>
      </c>
      <c r="BN8" s="152">
        <f>'In depth results'!$M$3</f>
        <v>250</v>
      </c>
      <c r="BO8" s="152">
        <f>'In depth results'!$M$3</f>
        <v>250</v>
      </c>
      <c r="BP8" s="152">
        <f>'In depth results'!$M$3</f>
        <v>250</v>
      </c>
      <c r="BQ8" s="152">
        <f>'In depth results'!$M$3</f>
        <v>250</v>
      </c>
      <c r="BR8" s="152">
        <f>'In depth results'!$M$3</f>
        <v>250</v>
      </c>
      <c r="BS8" s="152">
        <f>'In depth results'!$M$3</f>
        <v>250</v>
      </c>
      <c r="BT8" s="152">
        <f>'In depth results'!$M$3</f>
        <v>250</v>
      </c>
      <c r="BU8" s="152">
        <f>'In depth results'!$M$3</f>
        <v>250</v>
      </c>
      <c r="BV8" s="152">
        <f>'In depth results'!$M$3</f>
        <v>250</v>
      </c>
      <c r="BW8" s="152">
        <f>'In depth results'!$M$3</f>
        <v>250</v>
      </c>
      <c r="BX8" s="152">
        <f>'In depth results'!$M$3</f>
        <v>250</v>
      </c>
      <c r="BY8" s="152">
        <f>'In depth results'!$M$3</f>
        <v>250</v>
      </c>
      <c r="BZ8" s="152">
        <f>'In depth results'!$M$3</f>
        <v>250</v>
      </c>
      <c r="CA8" s="152">
        <f>'In depth results'!$M$3</f>
        <v>250</v>
      </c>
      <c r="CB8" s="152">
        <f>'In depth results'!$M$3</f>
        <v>250</v>
      </c>
      <c r="CC8" s="152">
        <f>'In depth results'!$M$3</f>
        <v>250</v>
      </c>
      <c r="CD8" s="152">
        <f>'In depth results'!$M$3</f>
        <v>250</v>
      </c>
      <c r="CE8" s="152">
        <f>'In depth results'!$M$3</f>
        <v>250</v>
      </c>
      <c r="CF8" s="152">
        <f>'In depth results'!$M$3</f>
        <v>250</v>
      </c>
      <c r="CG8" s="152">
        <f>'In depth results'!$M$3</f>
        <v>250</v>
      </c>
      <c r="CH8" s="152">
        <f>'In depth results'!$M$3</f>
        <v>250</v>
      </c>
      <c r="CI8" s="152">
        <f>'In depth results'!$M$3</f>
        <v>250</v>
      </c>
      <c r="CJ8" s="152">
        <f>'In depth results'!$M$3</f>
        <v>250</v>
      </c>
      <c r="CK8" s="152">
        <f>'In depth results'!$M$3</f>
        <v>250</v>
      </c>
      <c r="CL8" s="152">
        <f>'In depth results'!$M$3</f>
        <v>250</v>
      </c>
      <c r="CM8" s="152">
        <f>'In depth results'!$M$3</f>
        <v>250</v>
      </c>
      <c r="CN8" s="152">
        <f>'In depth results'!$M$3</f>
        <v>250</v>
      </c>
      <c r="CO8" s="152">
        <f>'In depth results'!$M$3</f>
        <v>250</v>
      </c>
      <c r="CP8" s="152">
        <f>'In depth results'!$M$3</f>
        <v>250</v>
      </c>
      <c r="CQ8" s="152">
        <f>'In depth results'!$M$3</f>
        <v>250</v>
      </c>
      <c r="CR8" s="152">
        <f>'In depth results'!$M$3</f>
        <v>250</v>
      </c>
      <c r="CS8" s="152">
        <f>'In depth results'!$M$3</f>
        <v>250</v>
      </c>
      <c r="CT8" s="152">
        <f>'In depth results'!$M$3</f>
        <v>250</v>
      </c>
      <c r="CU8" s="152">
        <f>'In depth results'!$M$3</f>
        <v>250</v>
      </c>
      <c r="CV8" s="152">
        <f>'In depth results'!$M$3</f>
        <v>250</v>
      </c>
      <c r="CW8" s="152">
        <f>'In depth results'!$M$3</f>
        <v>250</v>
      </c>
      <c r="CX8" s="152">
        <f>'In depth results'!$M$3</f>
        <v>250</v>
      </c>
      <c r="CY8" s="152">
        <f>'In depth results'!$M$3</f>
        <v>250</v>
      </c>
      <c r="CZ8" s="152">
        <f>'In depth results'!$M$3</f>
        <v>250</v>
      </c>
      <c r="DA8" s="152">
        <f>'In depth results'!$M$3</f>
        <v>250</v>
      </c>
      <c r="DB8" s="152">
        <f>'In depth results'!$M$3</f>
        <v>250</v>
      </c>
      <c r="DC8" s="152">
        <f>'In depth results'!$M$3</f>
        <v>250</v>
      </c>
      <c r="DD8" s="152">
        <f>'In depth results'!$M$3</f>
        <v>250</v>
      </c>
      <c r="DE8" s="152">
        <f>'In depth results'!$M$3</f>
        <v>250</v>
      </c>
      <c r="DF8" s="152">
        <f>'In depth results'!$M$3</f>
        <v>250</v>
      </c>
      <c r="DG8" s="152">
        <f>'In depth results'!$M$3</f>
        <v>250</v>
      </c>
      <c r="DH8" s="152">
        <f>'In depth results'!$M$3</f>
        <v>250</v>
      </c>
      <c r="DI8" s="152">
        <f>'In depth results'!$M$3</f>
        <v>250</v>
      </c>
      <c r="DJ8" s="152">
        <f>'In depth results'!$M$3</f>
        <v>250</v>
      </c>
      <c r="DK8" s="152">
        <f>'In depth results'!$M$3</f>
        <v>250</v>
      </c>
      <c r="DL8" s="152">
        <f>'In depth results'!$M$3</f>
        <v>250</v>
      </c>
      <c r="DM8" s="152">
        <f>'In depth results'!$M$3</f>
        <v>250</v>
      </c>
      <c r="DN8" s="152">
        <f>'In depth results'!$M$3</f>
        <v>250</v>
      </c>
      <c r="DO8" s="152">
        <f>'In depth results'!$M$3</f>
        <v>250</v>
      </c>
      <c r="DP8" s="152">
        <f>'In depth results'!$M$3</f>
        <v>250</v>
      </c>
      <c r="DQ8" s="152">
        <f>'In depth results'!$M$3</f>
        <v>250</v>
      </c>
      <c r="DR8" s="152">
        <f>'In depth results'!$M$3</f>
        <v>250</v>
      </c>
      <c r="DS8" s="152">
        <f>'In depth results'!$M$3</f>
        <v>250</v>
      </c>
      <c r="DT8" s="152">
        <f>'In depth results'!$M$3</f>
        <v>250</v>
      </c>
      <c r="DU8" s="152">
        <f>'In depth results'!$M$3</f>
        <v>250</v>
      </c>
      <c r="DV8" s="152">
        <f>'In depth results'!$M$3</f>
        <v>250</v>
      </c>
      <c r="DW8" s="152">
        <f>'In depth results'!$M$3</f>
        <v>250</v>
      </c>
      <c r="DX8" s="152">
        <f>'In depth results'!$M$3</f>
        <v>250</v>
      </c>
      <c r="DY8" s="152">
        <f>'In depth results'!$M$3</f>
        <v>250</v>
      </c>
      <c r="DZ8" s="152">
        <f>'In depth results'!$M$3</f>
        <v>250</v>
      </c>
      <c r="EA8" s="152">
        <f>'In depth results'!$M$3</f>
        <v>250</v>
      </c>
      <c r="EB8" s="152">
        <f>'In depth results'!$M$3</f>
        <v>250</v>
      </c>
      <c r="EC8" s="152">
        <f>'In depth results'!$M$3</f>
        <v>250</v>
      </c>
      <c r="ED8" s="152">
        <f>'In depth results'!$M$3</f>
        <v>250</v>
      </c>
      <c r="EE8" s="152">
        <f>'In depth results'!$M$3</f>
        <v>250</v>
      </c>
    </row>
    <row r="9" spans="1:135" x14ac:dyDescent="0.35">
      <c r="A9" s="34"/>
      <c r="B9" s="150" t="s">
        <v>37</v>
      </c>
      <c r="C9" s="152">
        <f>C7-C8+C6</f>
        <v>6419.166666666667</v>
      </c>
      <c r="D9" s="152">
        <f>IF(D8&gt;D7,0,D7-D8)</f>
        <v>6211.9611111111117</v>
      </c>
      <c r="E9" s="152">
        <f t="shared" ref="E9:BP9" si="38">IF(E8&gt;E7,0,E7-E8)</f>
        <v>6003.3741851851855</v>
      </c>
      <c r="F9" s="152">
        <f t="shared" si="38"/>
        <v>5793.3966797530866</v>
      </c>
      <c r="G9" s="152">
        <f t="shared" si="38"/>
        <v>5582.0193242847736</v>
      </c>
      <c r="H9" s="152">
        <f t="shared" si="38"/>
        <v>5369.2327864466724</v>
      </c>
      <c r="I9" s="152">
        <f t="shared" si="38"/>
        <v>5155.0276716896506</v>
      </c>
      <c r="J9" s="152">
        <f t="shared" si="38"/>
        <v>4939.3945228342482</v>
      </c>
      <c r="K9" s="152">
        <f t="shared" si="38"/>
        <v>4722.3238196531429</v>
      </c>
      <c r="L9" s="152">
        <f t="shared" si="38"/>
        <v>4503.8059784508305</v>
      </c>
      <c r="M9" s="152">
        <f t="shared" si="38"/>
        <v>4283.8313516405024</v>
      </c>
      <c r="N9" s="152">
        <f t="shared" si="38"/>
        <v>4062.3902273181056</v>
      </c>
      <c r="O9" s="152">
        <f t="shared" si="38"/>
        <v>3839.4728288335596</v>
      </c>
      <c r="P9" s="152">
        <f t="shared" si="38"/>
        <v>3615.0693143591166</v>
      </c>
      <c r="Q9" s="152">
        <f t="shared" si="38"/>
        <v>3389.1697764548439</v>
      </c>
      <c r="R9" s="152">
        <f t="shared" si="38"/>
        <v>3161.7642416312096</v>
      </c>
      <c r="S9" s="152">
        <f t="shared" si="38"/>
        <v>2932.8426699087508</v>
      </c>
      <c r="T9" s="152">
        <f t="shared" si="38"/>
        <v>2702.394954374809</v>
      </c>
      <c r="U9" s="152">
        <f t="shared" si="38"/>
        <v>2470.4109207373076</v>
      </c>
      <c r="V9" s="152">
        <f t="shared" si="38"/>
        <v>2236.8803268755564</v>
      </c>
      <c r="W9" s="152">
        <f t="shared" si="38"/>
        <v>2001.7928623880603</v>
      </c>
      <c r="X9" s="152">
        <f t="shared" si="38"/>
        <v>1765.1381481373139</v>
      </c>
      <c r="Y9" s="152">
        <f t="shared" si="38"/>
        <v>1526.9057357915626</v>
      </c>
      <c r="Z9" s="152">
        <f t="shared" si="38"/>
        <v>1287.0851073635063</v>
      </c>
      <c r="AA9" s="152">
        <f t="shared" si="38"/>
        <v>1045.6656747459297</v>
      </c>
      <c r="AB9" s="152">
        <f t="shared" si="38"/>
        <v>802.63677924423587</v>
      </c>
      <c r="AC9" s="152">
        <f t="shared" si="38"/>
        <v>557.98769110586409</v>
      </c>
      <c r="AD9" s="152">
        <f t="shared" si="38"/>
        <v>311.70760904656981</v>
      </c>
      <c r="AE9" s="152">
        <f t="shared" si="38"/>
        <v>63.785659773546968</v>
      </c>
      <c r="AF9" s="152">
        <f t="shared" si="38"/>
        <v>0</v>
      </c>
      <c r="AG9" s="152">
        <f t="shared" si="38"/>
        <v>0</v>
      </c>
      <c r="AH9" s="152">
        <f t="shared" si="38"/>
        <v>0</v>
      </c>
      <c r="AI9" s="152">
        <f t="shared" si="38"/>
        <v>0</v>
      </c>
      <c r="AJ9" s="152">
        <f t="shared" si="38"/>
        <v>0</v>
      </c>
      <c r="AK9" s="152">
        <f t="shared" si="38"/>
        <v>0</v>
      </c>
      <c r="AL9" s="152">
        <f t="shared" si="38"/>
        <v>0</v>
      </c>
      <c r="AM9" s="152">
        <f t="shared" si="38"/>
        <v>0</v>
      </c>
      <c r="AN9" s="152">
        <f t="shared" si="38"/>
        <v>0</v>
      </c>
      <c r="AO9" s="152">
        <f t="shared" si="38"/>
        <v>0</v>
      </c>
      <c r="AP9" s="152">
        <f t="shared" si="38"/>
        <v>0</v>
      </c>
      <c r="AQ9" s="152">
        <f t="shared" si="38"/>
        <v>0</v>
      </c>
      <c r="AR9" s="152">
        <f t="shared" si="38"/>
        <v>0</v>
      </c>
      <c r="AS9" s="152">
        <f t="shared" si="38"/>
        <v>0</v>
      </c>
      <c r="AT9" s="152">
        <f t="shared" si="38"/>
        <v>0</v>
      </c>
      <c r="AU9" s="152">
        <f t="shared" si="38"/>
        <v>0</v>
      </c>
      <c r="AV9" s="152">
        <f t="shared" si="38"/>
        <v>0</v>
      </c>
      <c r="AW9" s="152">
        <f t="shared" si="38"/>
        <v>0</v>
      </c>
      <c r="AX9" s="152">
        <f t="shared" si="38"/>
        <v>0</v>
      </c>
      <c r="AY9" s="152">
        <f t="shared" si="38"/>
        <v>0</v>
      </c>
      <c r="AZ9" s="152">
        <f t="shared" si="38"/>
        <v>0</v>
      </c>
      <c r="BA9" s="152">
        <f t="shared" si="38"/>
        <v>0</v>
      </c>
      <c r="BB9" s="152">
        <f t="shared" si="38"/>
        <v>0</v>
      </c>
      <c r="BC9" s="152">
        <f t="shared" si="38"/>
        <v>0</v>
      </c>
      <c r="BD9" s="152">
        <f t="shared" si="38"/>
        <v>0</v>
      </c>
      <c r="BE9" s="152">
        <f t="shared" si="38"/>
        <v>0</v>
      </c>
      <c r="BF9" s="152">
        <f t="shared" si="38"/>
        <v>0</v>
      </c>
      <c r="BG9" s="152">
        <f t="shared" si="38"/>
        <v>0</v>
      </c>
      <c r="BH9" s="152">
        <f t="shared" si="38"/>
        <v>0</v>
      </c>
      <c r="BI9" s="152">
        <f t="shared" si="38"/>
        <v>0</v>
      </c>
      <c r="BJ9" s="152">
        <f t="shared" si="38"/>
        <v>0</v>
      </c>
      <c r="BK9" s="152">
        <f t="shared" si="38"/>
        <v>0</v>
      </c>
      <c r="BL9" s="152">
        <f t="shared" si="38"/>
        <v>0</v>
      </c>
      <c r="BM9" s="152">
        <f t="shared" si="38"/>
        <v>0</v>
      </c>
      <c r="BN9" s="152">
        <f t="shared" si="38"/>
        <v>0</v>
      </c>
      <c r="BO9" s="152">
        <f t="shared" si="38"/>
        <v>0</v>
      </c>
      <c r="BP9" s="152">
        <f t="shared" si="38"/>
        <v>0</v>
      </c>
      <c r="BQ9" s="152">
        <f t="shared" ref="BQ9:CU9" si="39">IF(BQ8&gt;BQ7,0,BQ7-BQ8)</f>
        <v>0</v>
      </c>
      <c r="BR9" s="152">
        <f t="shared" si="39"/>
        <v>0</v>
      </c>
      <c r="BS9" s="152">
        <f t="shared" si="39"/>
        <v>0</v>
      </c>
      <c r="BT9" s="152">
        <f t="shared" si="39"/>
        <v>0</v>
      </c>
      <c r="BU9" s="152">
        <f t="shared" si="39"/>
        <v>0</v>
      </c>
      <c r="BV9" s="152">
        <f t="shared" si="39"/>
        <v>0</v>
      </c>
      <c r="BW9" s="152">
        <f t="shared" si="39"/>
        <v>0</v>
      </c>
      <c r="BX9" s="152">
        <f t="shared" si="39"/>
        <v>0</v>
      </c>
      <c r="BY9" s="152">
        <f t="shared" si="39"/>
        <v>0</v>
      </c>
      <c r="BZ9" s="152">
        <f t="shared" si="39"/>
        <v>0</v>
      </c>
      <c r="CA9" s="152">
        <f t="shared" si="39"/>
        <v>0</v>
      </c>
      <c r="CB9" s="152">
        <f t="shared" si="39"/>
        <v>0</v>
      </c>
      <c r="CC9" s="152">
        <f t="shared" si="39"/>
        <v>0</v>
      </c>
      <c r="CD9" s="152">
        <f t="shared" si="39"/>
        <v>0</v>
      </c>
      <c r="CE9" s="152">
        <f t="shared" si="39"/>
        <v>0</v>
      </c>
      <c r="CF9" s="152">
        <f t="shared" si="39"/>
        <v>0</v>
      </c>
      <c r="CG9" s="152">
        <f t="shared" si="39"/>
        <v>0</v>
      </c>
      <c r="CH9" s="152">
        <f t="shared" si="39"/>
        <v>0</v>
      </c>
      <c r="CI9" s="152">
        <f t="shared" si="39"/>
        <v>0</v>
      </c>
      <c r="CJ9" s="152">
        <f t="shared" si="39"/>
        <v>0</v>
      </c>
      <c r="CK9" s="152">
        <f t="shared" si="39"/>
        <v>0</v>
      </c>
      <c r="CL9" s="152">
        <f t="shared" si="39"/>
        <v>0</v>
      </c>
      <c r="CM9" s="152">
        <f t="shared" si="39"/>
        <v>0</v>
      </c>
      <c r="CN9" s="152">
        <f t="shared" si="39"/>
        <v>0</v>
      </c>
      <c r="CO9" s="152">
        <f t="shared" si="39"/>
        <v>0</v>
      </c>
      <c r="CP9" s="152">
        <f t="shared" si="39"/>
        <v>0</v>
      </c>
      <c r="CQ9" s="152">
        <f t="shared" si="39"/>
        <v>0</v>
      </c>
      <c r="CR9" s="152">
        <f t="shared" si="39"/>
        <v>0</v>
      </c>
      <c r="CS9" s="152">
        <f t="shared" si="39"/>
        <v>0</v>
      </c>
      <c r="CT9" s="152">
        <f t="shared" si="39"/>
        <v>0</v>
      </c>
      <c r="CU9" s="152">
        <f t="shared" si="39"/>
        <v>0</v>
      </c>
      <c r="CV9" s="152">
        <f t="shared" ref="CV9" si="40">IF(CV8&gt;CV7,0,CV7-CV8)</f>
        <v>0</v>
      </c>
      <c r="CW9" s="152">
        <f t="shared" ref="CW9" si="41">IF(CW8&gt;CW7,0,CW7-CW8)</f>
        <v>0</v>
      </c>
      <c r="CX9" s="152">
        <f t="shared" ref="CX9" si="42">IF(CX8&gt;CX7,0,CX7-CX8)</f>
        <v>0</v>
      </c>
      <c r="CY9" s="152">
        <f t="shared" ref="CY9" si="43">IF(CY8&gt;CY7,0,CY7-CY8)</f>
        <v>0</v>
      </c>
      <c r="CZ9" s="152">
        <f t="shared" ref="CZ9" si="44">IF(CZ8&gt;CZ7,0,CZ7-CZ8)</f>
        <v>0</v>
      </c>
      <c r="DA9" s="152">
        <f t="shared" ref="DA9" si="45">IF(DA8&gt;DA7,0,DA7-DA8)</f>
        <v>0</v>
      </c>
      <c r="DB9" s="152">
        <f t="shared" ref="DB9" si="46">IF(DB8&gt;DB7,0,DB7-DB8)</f>
        <v>0</v>
      </c>
      <c r="DC9" s="152">
        <f t="shared" ref="DC9" si="47">IF(DC8&gt;DC7,0,DC7-DC8)</f>
        <v>0</v>
      </c>
      <c r="DD9" s="152">
        <f t="shared" ref="DD9" si="48">IF(DD8&gt;DD7,0,DD7-DD8)</f>
        <v>0</v>
      </c>
      <c r="DE9" s="152">
        <f t="shared" ref="DE9" si="49">IF(DE8&gt;DE7,0,DE7-DE8)</f>
        <v>0</v>
      </c>
      <c r="DF9" s="152">
        <f t="shared" ref="DF9" si="50">IF(DF8&gt;DF7,0,DF7-DF8)</f>
        <v>0</v>
      </c>
      <c r="DG9" s="152">
        <f t="shared" ref="DG9" si="51">IF(DG8&gt;DG7,0,DG7-DG8)</f>
        <v>0</v>
      </c>
      <c r="DH9" s="152">
        <f t="shared" ref="DH9" si="52">IF(DH8&gt;DH7,0,DH7-DH8)</f>
        <v>0</v>
      </c>
      <c r="DI9" s="152">
        <f t="shared" ref="DI9" si="53">IF(DI8&gt;DI7,0,DI7-DI8)</f>
        <v>0</v>
      </c>
      <c r="DJ9" s="152">
        <f t="shared" ref="DJ9" si="54">IF(DJ8&gt;DJ7,0,DJ7-DJ8)</f>
        <v>0</v>
      </c>
      <c r="DK9" s="152">
        <f t="shared" ref="DK9" si="55">IF(DK8&gt;DK7,0,DK7-DK8)</f>
        <v>0</v>
      </c>
      <c r="DL9" s="152">
        <f t="shared" ref="DL9" si="56">IF(DL8&gt;DL7,0,DL7-DL8)</f>
        <v>0</v>
      </c>
      <c r="DM9" s="152">
        <f t="shared" ref="DM9" si="57">IF(DM8&gt;DM7,0,DM7-DM8)</f>
        <v>0</v>
      </c>
      <c r="DN9" s="152">
        <f t="shared" ref="DN9" si="58">IF(DN8&gt;DN7,0,DN7-DN8)</f>
        <v>0</v>
      </c>
      <c r="DO9" s="152">
        <f t="shared" ref="DO9" si="59">IF(DO8&gt;DO7,0,DO7-DO8)</f>
        <v>0</v>
      </c>
      <c r="DP9" s="152">
        <f t="shared" ref="DP9" si="60">IF(DP8&gt;DP7,0,DP7-DP8)</f>
        <v>0</v>
      </c>
      <c r="DQ9" s="152">
        <f t="shared" ref="DQ9" si="61">IF(DQ8&gt;DQ7,0,DQ7-DQ8)</f>
        <v>0</v>
      </c>
      <c r="DR9" s="152">
        <f t="shared" ref="DR9" si="62">IF(DR8&gt;DR7,0,DR7-DR8)</f>
        <v>0</v>
      </c>
      <c r="DS9" s="152">
        <f t="shared" ref="DS9" si="63">IF(DS8&gt;DS7,0,DS7-DS8)</f>
        <v>0</v>
      </c>
      <c r="DT9" s="152">
        <f t="shared" ref="DT9" si="64">IF(DT8&gt;DT7,0,DT7-DT8)</f>
        <v>0</v>
      </c>
      <c r="DU9" s="152">
        <f t="shared" ref="DU9" si="65">IF(DU8&gt;DU7,0,DU7-DU8)</f>
        <v>0</v>
      </c>
      <c r="DV9" s="152">
        <f t="shared" ref="DV9" si="66">IF(DV8&gt;DV7,0,DV7-DV8)</f>
        <v>0</v>
      </c>
      <c r="DW9" s="152">
        <f t="shared" ref="DW9" si="67">IF(DW8&gt;DW7,0,DW7-DW8)</f>
        <v>0</v>
      </c>
      <c r="DX9" s="152">
        <f t="shared" ref="DX9" si="68">IF(DX8&gt;DX7,0,DX7-DX8)</f>
        <v>0</v>
      </c>
      <c r="DY9" s="152">
        <f t="shared" ref="DY9" si="69">IF(DY8&gt;DY7,0,DY7-DY8)</f>
        <v>0</v>
      </c>
      <c r="DZ9" s="152">
        <f t="shared" ref="DZ9" si="70">IF(DZ8&gt;DZ7,0,DZ7-DZ8)</f>
        <v>0</v>
      </c>
      <c r="EA9" s="152">
        <f t="shared" ref="EA9" si="71">IF(EA8&gt;EA7,0,EA7-EA8)</f>
        <v>0</v>
      </c>
      <c r="EB9" s="152">
        <f t="shared" ref="EB9" si="72">IF(EB8&gt;EB7,0,EB7-EB8)</f>
        <v>0</v>
      </c>
      <c r="EC9" s="152">
        <f t="shared" ref="EC9" si="73">IF(EC8&gt;EC7,0,EC7-EC8)</f>
        <v>0</v>
      </c>
      <c r="ED9" s="152">
        <f t="shared" ref="ED9" si="74">IF(ED8&gt;ED7,0,ED7-ED8)</f>
        <v>0</v>
      </c>
      <c r="EE9" s="152">
        <f t="shared" ref="EE9" si="75">IF(EE8&gt;EE7,0,EE7-EE8)</f>
        <v>0</v>
      </c>
    </row>
    <row r="10" spans="1:135" x14ac:dyDescent="0.35">
      <c r="A10" s="34"/>
      <c r="B10" s="150"/>
      <c r="C10" s="149" t="str">
        <f>IF(C9=0,"PAID OFF","")</f>
        <v/>
      </c>
      <c r="D10" s="149" t="str">
        <f t="shared" ref="D10:BO10" si="76">IF(D9=0,"PAID OFF","")</f>
        <v/>
      </c>
      <c r="E10" s="149" t="str">
        <f t="shared" si="76"/>
        <v/>
      </c>
      <c r="F10" s="149" t="str">
        <f t="shared" si="76"/>
        <v/>
      </c>
      <c r="G10" s="149" t="str">
        <f t="shared" si="76"/>
        <v/>
      </c>
      <c r="H10" s="149" t="str">
        <f t="shared" si="76"/>
        <v/>
      </c>
      <c r="I10" s="149" t="str">
        <f t="shared" si="76"/>
        <v/>
      </c>
      <c r="J10" s="149" t="str">
        <f t="shared" si="76"/>
        <v/>
      </c>
      <c r="K10" s="149" t="str">
        <f t="shared" si="76"/>
        <v/>
      </c>
      <c r="L10" s="149" t="str">
        <f t="shared" si="76"/>
        <v/>
      </c>
      <c r="M10" s="149" t="str">
        <f t="shared" si="76"/>
        <v/>
      </c>
      <c r="N10" s="149" t="str">
        <f t="shared" si="76"/>
        <v/>
      </c>
      <c r="O10" s="149" t="str">
        <f t="shared" si="76"/>
        <v/>
      </c>
      <c r="P10" s="149" t="str">
        <f t="shared" si="76"/>
        <v/>
      </c>
      <c r="Q10" s="149" t="str">
        <f t="shared" si="76"/>
        <v/>
      </c>
      <c r="R10" s="149" t="str">
        <f t="shared" si="76"/>
        <v/>
      </c>
      <c r="S10" s="149" t="str">
        <f t="shared" si="76"/>
        <v/>
      </c>
      <c r="T10" s="149" t="str">
        <f t="shared" si="76"/>
        <v/>
      </c>
      <c r="U10" s="149" t="str">
        <f t="shared" si="76"/>
        <v/>
      </c>
      <c r="V10" s="149" t="str">
        <f t="shared" si="76"/>
        <v/>
      </c>
      <c r="W10" s="149" t="str">
        <f t="shared" si="76"/>
        <v/>
      </c>
      <c r="X10" s="149" t="str">
        <f t="shared" si="76"/>
        <v/>
      </c>
      <c r="Y10" s="149" t="str">
        <f t="shared" si="76"/>
        <v/>
      </c>
      <c r="Z10" s="149" t="str">
        <f t="shared" si="76"/>
        <v/>
      </c>
      <c r="AA10" s="149" t="str">
        <f t="shared" si="76"/>
        <v/>
      </c>
      <c r="AB10" s="149" t="str">
        <f t="shared" si="76"/>
        <v/>
      </c>
      <c r="AC10" s="149" t="str">
        <f t="shared" si="76"/>
        <v/>
      </c>
      <c r="AD10" s="149" t="str">
        <f t="shared" si="76"/>
        <v/>
      </c>
      <c r="AE10" s="149" t="str">
        <f t="shared" si="76"/>
        <v/>
      </c>
      <c r="AF10" s="149" t="str">
        <f t="shared" si="76"/>
        <v>PAID OFF</v>
      </c>
      <c r="AG10" s="149" t="str">
        <f t="shared" si="76"/>
        <v>PAID OFF</v>
      </c>
      <c r="AH10" s="149" t="str">
        <f t="shared" si="76"/>
        <v>PAID OFF</v>
      </c>
      <c r="AI10" s="149" t="str">
        <f t="shared" si="76"/>
        <v>PAID OFF</v>
      </c>
      <c r="AJ10" s="149" t="str">
        <f t="shared" si="76"/>
        <v>PAID OFF</v>
      </c>
      <c r="AK10" s="149" t="str">
        <f t="shared" si="76"/>
        <v>PAID OFF</v>
      </c>
      <c r="AL10" s="149" t="str">
        <f t="shared" si="76"/>
        <v>PAID OFF</v>
      </c>
      <c r="AM10" s="149" t="str">
        <f t="shared" si="76"/>
        <v>PAID OFF</v>
      </c>
      <c r="AN10" s="149" t="str">
        <f t="shared" si="76"/>
        <v>PAID OFF</v>
      </c>
      <c r="AO10" s="149" t="str">
        <f t="shared" si="76"/>
        <v>PAID OFF</v>
      </c>
      <c r="AP10" s="149" t="str">
        <f t="shared" si="76"/>
        <v>PAID OFF</v>
      </c>
      <c r="AQ10" s="149" t="str">
        <f t="shared" si="76"/>
        <v>PAID OFF</v>
      </c>
      <c r="AR10" s="149" t="str">
        <f t="shared" si="76"/>
        <v>PAID OFF</v>
      </c>
      <c r="AS10" s="149" t="str">
        <f t="shared" si="76"/>
        <v>PAID OFF</v>
      </c>
      <c r="AT10" s="149" t="str">
        <f t="shared" si="76"/>
        <v>PAID OFF</v>
      </c>
      <c r="AU10" s="149" t="str">
        <f t="shared" si="76"/>
        <v>PAID OFF</v>
      </c>
      <c r="AV10" s="149" t="str">
        <f t="shared" si="76"/>
        <v>PAID OFF</v>
      </c>
      <c r="AW10" s="149" t="str">
        <f t="shared" si="76"/>
        <v>PAID OFF</v>
      </c>
      <c r="AX10" s="149" t="str">
        <f t="shared" si="76"/>
        <v>PAID OFF</v>
      </c>
      <c r="AY10" s="149" t="str">
        <f t="shared" si="76"/>
        <v>PAID OFF</v>
      </c>
      <c r="AZ10" s="149" t="str">
        <f t="shared" si="76"/>
        <v>PAID OFF</v>
      </c>
      <c r="BA10" s="149" t="str">
        <f t="shared" si="76"/>
        <v>PAID OFF</v>
      </c>
      <c r="BB10" s="149" t="str">
        <f t="shared" si="76"/>
        <v>PAID OFF</v>
      </c>
      <c r="BC10" s="149" t="str">
        <f t="shared" si="76"/>
        <v>PAID OFF</v>
      </c>
      <c r="BD10" s="149" t="str">
        <f t="shared" si="76"/>
        <v>PAID OFF</v>
      </c>
      <c r="BE10" s="149" t="str">
        <f t="shared" si="76"/>
        <v>PAID OFF</v>
      </c>
      <c r="BF10" s="149" t="str">
        <f t="shared" si="76"/>
        <v>PAID OFF</v>
      </c>
      <c r="BG10" s="149" t="str">
        <f t="shared" si="76"/>
        <v>PAID OFF</v>
      </c>
      <c r="BH10" s="149" t="str">
        <f t="shared" si="76"/>
        <v>PAID OFF</v>
      </c>
      <c r="BI10" s="149" t="str">
        <f t="shared" si="76"/>
        <v>PAID OFF</v>
      </c>
      <c r="BJ10" s="149" t="str">
        <f t="shared" si="76"/>
        <v>PAID OFF</v>
      </c>
      <c r="BK10" s="149" t="str">
        <f t="shared" si="76"/>
        <v>PAID OFF</v>
      </c>
      <c r="BL10" s="149" t="str">
        <f t="shared" si="76"/>
        <v>PAID OFF</v>
      </c>
      <c r="BM10" s="149" t="str">
        <f t="shared" si="76"/>
        <v>PAID OFF</v>
      </c>
      <c r="BN10" s="149" t="str">
        <f t="shared" si="76"/>
        <v>PAID OFF</v>
      </c>
      <c r="BO10" s="149" t="str">
        <f t="shared" si="76"/>
        <v>PAID OFF</v>
      </c>
      <c r="BP10" s="149" t="str">
        <f t="shared" ref="BP10:CU10" si="77">IF(BP9=0,"PAID OFF","")</f>
        <v>PAID OFF</v>
      </c>
      <c r="BQ10" s="149" t="str">
        <f t="shared" si="77"/>
        <v>PAID OFF</v>
      </c>
      <c r="BR10" s="149" t="str">
        <f t="shared" si="77"/>
        <v>PAID OFF</v>
      </c>
      <c r="BS10" s="149" t="str">
        <f t="shared" si="77"/>
        <v>PAID OFF</v>
      </c>
      <c r="BT10" s="149" t="str">
        <f t="shared" si="77"/>
        <v>PAID OFF</v>
      </c>
      <c r="BU10" s="149" t="str">
        <f t="shared" si="77"/>
        <v>PAID OFF</v>
      </c>
      <c r="BV10" s="149" t="str">
        <f t="shared" si="77"/>
        <v>PAID OFF</v>
      </c>
      <c r="BW10" s="149" t="str">
        <f t="shared" si="77"/>
        <v>PAID OFF</v>
      </c>
      <c r="BX10" s="149" t="str">
        <f t="shared" si="77"/>
        <v>PAID OFF</v>
      </c>
      <c r="BY10" s="149" t="str">
        <f t="shared" si="77"/>
        <v>PAID OFF</v>
      </c>
      <c r="BZ10" s="149" t="str">
        <f t="shared" si="77"/>
        <v>PAID OFF</v>
      </c>
      <c r="CA10" s="149" t="str">
        <f t="shared" si="77"/>
        <v>PAID OFF</v>
      </c>
      <c r="CB10" s="149" t="str">
        <f t="shared" si="77"/>
        <v>PAID OFF</v>
      </c>
      <c r="CC10" s="149" t="str">
        <f t="shared" si="77"/>
        <v>PAID OFF</v>
      </c>
      <c r="CD10" s="149" t="str">
        <f t="shared" si="77"/>
        <v>PAID OFF</v>
      </c>
      <c r="CE10" s="149" t="str">
        <f t="shared" si="77"/>
        <v>PAID OFF</v>
      </c>
      <c r="CF10" s="149" t="str">
        <f t="shared" si="77"/>
        <v>PAID OFF</v>
      </c>
      <c r="CG10" s="149" t="str">
        <f t="shared" si="77"/>
        <v>PAID OFF</v>
      </c>
      <c r="CH10" s="149" t="str">
        <f t="shared" si="77"/>
        <v>PAID OFF</v>
      </c>
      <c r="CI10" s="149" t="str">
        <f t="shared" si="77"/>
        <v>PAID OFF</v>
      </c>
      <c r="CJ10" s="149" t="str">
        <f t="shared" si="77"/>
        <v>PAID OFF</v>
      </c>
      <c r="CK10" s="149" t="str">
        <f t="shared" si="77"/>
        <v>PAID OFF</v>
      </c>
      <c r="CL10" s="149" t="str">
        <f t="shared" si="77"/>
        <v>PAID OFF</v>
      </c>
      <c r="CM10" s="149" t="str">
        <f t="shared" si="77"/>
        <v>PAID OFF</v>
      </c>
      <c r="CN10" s="149" t="str">
        <f t="shared" si="77"/>
        <v>PAID OFF</v>
      </c>
      <c r="CO10" s="149" t="str">
        <f t="shared" si="77"/>
        <v>PAID OFF</v>
      </c>
      <c r="CP10" s="149" t="str">
        <f t="shared" si="77"/>
        <v>PAID OFF</v>
      </c>
      <c r="CQ10" s="149" t="str">
        <f t="shared" si="77"/>
        <v>PAID OFF</v>
      </c>
      <c r="CR10" s="149" t="str">
        <f t="shared" si="77"/>
        <v>PAID OFF</v>
      </c>
      <c r="CS10" s="149" t="str">
        <f t="shared" si="77"/>
        <v>PAID OFF</v>
      </c>
      <c r="CT10" s="149" t="str">
        <f t="shared" si="77"/>
        <v>PAID OFF</v>
      </c>
      <c r="CU10" s="149" t="str">
        <f t="shared" si="77"/>
        <v>PAID OFF</v>
      </c>
      <c r="CV10" s="149" t="str">
        <f>IF(CV9=0,"PAID OFF","")</f>
        <v>PAID OFF</v>
      </c>
      <c r="CW10" s="149" t="str">
        <f t="shared" ref="CW10:EE10" si="78">IF(CW9=0,"PAID OFF","")</f>
        <v>PAID OFF</v>
      </c>
      <c r="CX10" s="149" t="str">
        <f t="shared" si="78"/>
        <v>PAID OFF</v>
      </c>
      <c r="CY10" s="149" t="str">
        <f t="shared" si="78"/>
        <v>PAID OFF</v>
      </c>
      <c r="CZ10" s="149" t="str">
        <f t="shared" si="78"/>
        <v>PAID OFF</v>
      </c>
      <c r="DA10" s="149" t="str">
        <f t="shared" si="78"/>
        <v>PAID OFF</v>
      </c>
      <c r="DB10" s="149" t="str">
        <f t="shared" si="78"/>
        <v>PAID OFF</v>
      </c>
      <c r="DC10" s="149" t="str">
        <f t="shared" si="78"/>
        <v>PAID OFF</v>
      </c>
      <c r="DD10" s="149" t="str">
        <f t="shared" si="78"/>
        <v>PAID OFF</v>
      </c>
      <c r="DE10" s="149" t="str">
        <f t="shared" si="78"/>
        <v>PAID OFF</v>
      </c>
      <c r="DF10" s="149" t="str">
        <f t="shared" si="78"/>
        <v>PAID OFF</v>
      </c>
      <c r="DG10" s="149" t="str">
        <f t="shared" si="78"/>
        <v>PAID OFF</v>
      </c>
      <c r="DH10" s="149" t="str">
        <f t="shared" si="78"/>
        <v>PAID OFF</v>
      </c>
      <c r="DI10" s="149" t="str">
        <f t="shared" si="78"/>
        <v>PAID OFF</v>
      </c>
      <c r="DJ10" s="149" t="str">
        <f t="shared" si="78"/>
        <v>PAID OFF</v>
      </c>
      <c r="DK10" s="149" t="str">
        <f t="shared" si="78"/>
        <v>PAID OFF</v>
      </c>
      <c r="DL10" s="149" t="str">
        <f t="shared" si="78"/>
        <v>PAID OFF</v>
      </c>
      <c r="DM10" s="149" t="str">
        <f t="shared" si="78"/>
        <v>PAID OFF</v>
      </c>
      <c r="DN10" s="149" t="str">
        <f t="shared" si="78"/>
        <v>PAID OFF</v>
      </c>
      <c r="DO10" s="149" t="str">
        <f t="shared" si="78"/>
        <v>PAID OFF</v>
      </c>
      <c r="DP10" s="149" t="str">
        <f t="shared" si="78"/>
        <v>PAID OFF</v>
      </c>
      <c r="DQ10" s="149" t="str">
        <f t="shared" si="78"/>
        <v>PAID OFF</v>
      </c>
      <c r="DR10" s="149" t="str">
        <f t="shared" si="78"/>
        <v>PAID OFF</v>
      </c>
      <c r="DS10" s="149" t="str">
        <f t="shared" si="78"/>
        <v>PAID OFF</v>
      </c>
      <c r="DT10" s="149" t="str">
        <f t="shared" si="78"/>
        <v>PAID OFF</v>
      </c>
      <c r="DU10" s="149" t="str">
        <f t="shared" si="78"/>
        <v>PAID OFF</v>
      </c>
      <c r="DV10" s="149" t="str">
        <f t="shared" si="78"/>
        <v>PAID OFF</v>
      </c>
      <c r="DW10" s="149" t="str">
        <f t="shared" si="78"/>
        <v>PAID OFF</v>
      </c>
      <c r="DX10" s="149" t="str">
        <f t="shared" si="78"/>
        <v>PAID OFF</v>
      </c>
      <c r="DY10" s="149" t="str">
        <f t="shared" si="78"/>
        <v>PAID OFF</v>
      </c>
      <c r="DZ10" s="149" t="str">
        <f t="shared" si="78"/>
        <v>PAID OFF</v>
      </c>
      <c r="EA10" s="149" t="str">
        <f t="shared" si="78"/>
        <v>PAID OFF</v>
      </c>
      <c r="EB10" s="149" t="str">
        <f t="shared" si="78"/>
        <v>PAID OFF</v>
      </c>
      <c r="EC10" s="149" t="str">
        <f t="shared" si="78"/>
        <v>PAID OFF</v>
      </c>
      <c r="ED10" s="149" t="str">
        <f t="shared" si="78"/>
        <v>PAID OFF</v>
      </c>
      <c r="EE10" s="149" t="str">
        <f t="shared" si="78"/>
        <v>PAID OFF</v>
      </c>
    </row>
    <row r="11" spans="1:135" x14ac:dyDescent="0.35">
      <c r="A11" s="34"/>
      <c r="B11" s="150" t="s">
        <v>38</v>
      </c>
      <c r="C11" s="150">
        <f>IF(C10="PAID OFF",1,1)</f>
        <v>1</v>
      </c>
      <c r="D11" s="150">
        <f>IF(D10="PAID OFF","",C11+1)</f>
        <v>2</v>
      </c>
      <c r="E11" s="150">
        <f>IF(E10="PAID OFF","",D11+1)</f>
        <v>3</v>
      </c>
      <c r="F11" s="150">
        <f t="shared" ref="F11:BQ11" si="79">IF(F10="PAID OFF","",E11+1)</f>
        <v>4</v>
      </c>
      <c r="G11" s="150">
        <f t="shared" si="79"/>
        <v>5</v>
      </c>
      <c r="H11" s="150">
        <f t="shared" si="79"/>
        <v>6</v>
      </c>
      <c r="I11" s="150">
        <f t="shared" si="79"/>
        <v>7</v>
      </c>
      <c r="J11" s="150">
        <f t="shared" si="79"/>
        <v>8</v>
      </c>
      <c r="K11" s="150">
        <f t="shared" si="79"/>
        <v>9</v>
      </c>
      <c r="L11" s="150">
        <f t="shared" si="79"/>
        <v>10</v>
      </c>
      <c r="M11" s="150">
        <f t="shared" si="79"/>
        <v>11</v>
      </c>
      <c r="N11" s="150">
        <f t="shared" si="79"/>
        <v>12</v>
      </c>
      <c r="O11" s="150">
        <f t="shared" si="79"/>
        <v>13</v>
      </c>
      <c r="P11" s="150">
        <f t="shared" si="79"/>
        <v>14</v>
      </c>
      <c r="Q11" s="150">
        <f t="shared" si="79"/>
        <v>15</v>
      </c>
      <c r="R11" s="150">
        <f t="shared" si="79"/>
        <v>16</v>
      </c>
      <c r="S11" s="150">
        <f t="shared" si="79"/>
        <v>17</v>
      </c>
      <c r="T11" s="150">
        <f t="shared" si="79"/>
        <v>18</v>
      </c>
      <c r="U11" s="150">
        <f t="shared" si="79"/>
        <v>19</v>
      </c>
      <c r="V11" s="150">
        <f t="shared" si="79"/>
        <v>20</v>
      </c>
      <c r="W11" s="150">
        <f t="shared" si="79"/>
        <v>21</v>
      </c>
      <c r="X11" s="150">
        <f t="shared" si="79"/>
        <v>22</v>
      </c>
      <c r="Y11" s="150">
        <f t="shared" si="79"/>
        <v>23</v>
      </c>
      <c r="Z11" s="150">
        <f t="shared" si="79"/>
        <v>24</v>
      </c>
      <c r="AA11" s="150">
        <f t="shared" si="79"/>
        <v>25</v>
      </c>
      <c r="AB11" s="150">
        <f t="shared" si="79"/>
        <v>26</v>
      </c>
      <c r="AC11" s="150">
        <f t="shared" si="79"/>
        <v>27</v>
      </c>
      <c r="AD11" s="150">
        <f t="shared" si="79"/>
        <v>28</v>
      </c>
      <c r="AE11" s="150">
        <f t="shared" si="79"/>
        <v>29</v>
      </c>
      <c r="AF11" s="150" t="str">
        <f t="shared" si="79"/>
        <v/>
      </c>
      <c r="AG11" s="150" t="str">
        <f t="shared" si="79"/>
        <v/>
      </c>
      <c r="AH11" s="150" t="str">
        <f t="shared" si="79"/>
        <v/>
      </c>
      <c r="AI11" s="150" t="str">
        <f t="shared" si="79"/>
        <v/>
      </c>
      <c r="AJ11" s="150" t="str">
        <f t="shared" si="79"/>
        <v/>
      </c>
      <c r="AK11" s="150" t="str">
        <f t="shared" si="79"/>
        <v/>
      </c>
      <c r="AL11" s="150" t="str">
        <f t="shared" si="79"/>
        <v/>
      </c>
      <c r="AM11" s="150" t="str">
        <f t="shared" si="79"/>
        <v/>
      </c>
      <c r="AN11" s="150" t="str">
        <f t="shared" si="79"/>
        <v/>
      </c>
      <c r="AO11" s="150" t="str">
        <f t="shared" si="79"/>
        <v/>
      </c>
      <c r="AP11" s="150" t="str">
        <f t="shared" si="79"/>
        <v/>
      </c>
      <c r="AQ11" s="150" t="str">
        <f t="shared" si="79"/>
        <v/>
      </c>
      <c r="AR11" s="150" t="str">
        <f t="shared" si="79"/>
        <v/>
      </c>
      <c r="AS11" s="150" t="str">
        <f t="shared" si="79"/>
        <v/>
      </c>
      <c r="AT11" s="150" t="str">
        <f t="shared" si="79"/>
        <v/>
      </c>
      <c r="AU11" s="150" t="str">
        <f t="shared" si="79"/>
        <v/>
      </c>
      <c r="AV11" s="150" t="str">
        <f t="shared" si="79"/>
        <v/>
      </c>
      <c r="AW11" s="150" t="str">
        <f t="shared" si="79"/>
        <v/>
      </c>
      <c r="AX11" s="150" t="str">
        <f t="shared" si="79"/>
        <v/>
      </c>
      <c r="AY11" s="150" t="str">
        <f t="shared" si="79"/>
        <v/>
      </c>
      <c r="AZ11" s="150" t="str">
        <f t="shared" si="79"/>
        <v/>
      </c>
      <c r="BA11" s="150" t="str">
        <f t="shared" si="79"/>
        <v/>
      </c>
      <c r="BB11" s="150" t="str">
        <f t="shared" si="79"/>
        <v/>
      </c>
      <c r="BC11" s="150" t="str">
        <f t="shared" si="79"/>
        <v/>
      </c>
      <c r="BD11" s="150" t="str">
        <f t="shared" si="79"/>
        <v/>
      </c>
      <c r="BE11" s="150" t="str">
        <f t="shared" si="79"/>
        <v/>
      </c>
      <c r="BF11" s="150" t="str">
        <f t="shared" si="79"/>
        <v/>
      </c>
      <c r="BG11" s="150" t="str">
        <f t="shared" si="79"/>
        <v/>
      </c>
      <c r="BH11" s="150" t="str">
        <f t="shared" si="79"/>
        <v/>
      </c>
      <c r="BI11" s="150" t="str">
        <f t="shared" si="79"/>
        <v/>
      </c>
      <c r="BJ11" s="150" t="str">
        <f t="shared" si="79"/>
        <v/>
      </c>
      <c r="BK11" s="150" t="str">
        <f t="shared" si="79"/>
        <v/>
      </c>
      <c r="BL11" s="150" t="str">
        <f t="shared" si="79"/>
        <v/>
      </c>
      <c r="BM11" s="150" t="str">
        <f t="shared" si="79"/>
        <v/>
      </c>
      <c r="BN11" s="150" t="str">
        <f t="shared" si="79"/>
        <v/>
      </c>
      <c r="BO11" s="150" t="str">
        <f t="shared" si="79"/>
        <v/>
      </c>
      <c r="BP11" s="150" t="str">
        <f t="shared" si="79"/>
        <v/>
      </c>
      <c r="BQ11" s="150" t="str">
        <f t="shared" si="79"/>
        <v/>
      </c>
      <c r="BR11" s="150" t="str">
        <f t="shared" ref="BR11:CU11" si="80">IF(BR10="PAID OFF","",BQ11+1)</f>
        <v/>
      </c>
      <c r="BS11" s="150" t="str">
        <f t="shared" si="80"/>
        <v/>
      </c>
      <c r="BT11" s="150" t="str">
        <f t="shared" si="80"/>
        <v/>
      </c>
      <c r="BU11" s="150" t="str">
        <f t="shared" si="80"/>
        <v/>
      </c>
      <c r="BV11" s="150" t="str">
        <f t="shared" si="80"/>
        <v/>
      </c>
      <c r="BW11" s="150" t="str">
        <f t="shared" si="80"/>
        <v/>
      </c>
      <c r="BX11" s="150" t="str">
        <f t="shared" si="80"/>
        <v/>
      </c>
      <c r="BY11" s="150" t="str">
        <f t="shared" si="80"/>
        <v/>
      </c>
      <c r="BZ11" s="150" t="str">
        <f t="shared" si="80"/>
        <v/>
      </c>
      <c r="CA11" s="150" t="str">
        <f t="shared" si="80"/>
        <v/>
      </c>
      <c r="CB11" s="150" t="str">
        <f t="shared" si="80"/>
        <v/>
      </c>
      <c r="CC11" s="150" t="str">
        <f t="shared" si="80"/>
        <v/>
      </c>
      <c r="CD11" s="150" t="str">
        <f t="shared" si="80"/>
        <v/>
      </c>
      <c r="CE11" s="150" t="str">
        <f t="shared" si="80"/>
        <v/>
      </c>
      <c r="CF11" s="150" t="str">
        <f t="shared" si="80"/>
        <v/>
      </c>
      <c r="CG11" s="150" t="str">
        <f t="shared" si="80"/>
        <v/>
      </c>
      <c r="CH11" s="150" t="str">
        <f t="shared" si="80"/>
        <v/>
      </c>
      <c r="CI11" s="150" t="str">
        <f t="shared" si="80"/>
        <v/>
      </c>
      <c r="CJ11" s="150" t="str">
        <f t="shared" si="80"/>
        <v/>
      </c>
      <c r="CK11" s="150" t="str">
        <f t="shared" si="80"/>
        <v/>
      </c>
      <c r="CL11" s="150" t="str">
        <f t="shared" si="80"/>
        <v/>
      </c>
      <c r="CM11" s="150" t="str">
        <f t="shared" si="80"/>
        <v/>
      </c>
      <c r="CN11" s="150" t="str">
        <f t="shared" si="80"/>
        <v/>
      </c>
      <c r="CO11" s="150" t="str">
        <f t="shared" si="80"/>
        <v/>
      </c>
      <c r="CP11" s="150" t="str">
        <f t="shared" si="80"/>
        <v/>
      </c>
      <c r="CQ11" s="150" t="str">
        <f t="shared" si="80"/>
        <v/>
      </c>
      <c r="CR11" s="150" t="str">
        <f t="shared" si="80"/>
        <v/>
      </c>
      <c r="CS11" s="150" t="str">
        <f t="shared" si="80"/>
        <v/>
      </c>
      <c r="CT11" s="150" t="str">
        <f t="shared" si="80"/>
        <v/>
      </c>
      <c r="CU11" s="150" t="str">
        <f t="shared" si="80"/>
        <v/>
      </c>
      <c r="CV11" s="150" t="str">
        <f t="shared" ref="CV11" si="81">IF(CV10="PAID OFF","",CU11+1)</f>
        <v/>
      </c>
      <c r="CW11" s="150" t="str">
        <f t="shared" ref="CW11" si="82">IF(CW10="PAID OFF","",CV11+1)</f>
        <v/>
      </c>
      <c r="CX11" s="150" t="str">
        <f>IF(CX10="PAID OFF","",CW11+1)</f>
        <v/>
      </c>
      <c r="CY11" s="150" t="str">
        <f t="shared" ref="CY11" si="83">IF(CY10="PAID OFF","",CX11+1)</f>
        <v/>
      </c>
      <c r="CZ11" s="150" t="str">
        <f t="shared" ref="CZ11" si="84">IF(CZ10="PAID OFF","",CY11+1)</f>
        <v/>
      </c>
      <c r="DA11" s="150" t="str">
        <f t="shared" ref="DA11" si="85">IF(DA10="PAID OFF","",CZ11+1)</f>
        <v/>
      </c>
      <c r="DB11" s="150" t="str">
        <f t="shared" ref="DB11" si="86">IF(DB10="PAID OFF","",DA11+1)</f>
        <v/>
      </c>
      <c r="DC11" s="150" t="str">
        <f t="shared" ref="DC11" si="87">IF(DC10="PAID OFF","",DB11+1)</f>
        <v/>
      </c>
      <c r="DD11" s="150" t="str">
        <f t="shared" ref="DD11" si="88">IF(DD10="PAID OFF","",DC11+1)</f>
        <v/>
      </c>
      <c r="DE11" s="150" t="str">
        <f t="shared" ref="DE11" si="89">IF(DE10="PAID OFF","",DD11+1)</f>
        <v/>
      </c>
      <c r="DF11" s="150" t="str">
        <f t="shared" ref="DF11" si="90">IF(DF10="PAID OFF","",DE11+1)</f>
        <v/>
      </c>
      <c r="DG11" s="150" t="str">
        <f t="shared" ref="DG11" si="91">IF(DG10="PAID OFF","",DF11+1)</f>
        <v/>
      </c>
      <c r="DH11" s="150" t="str">
        <f t="shared" ref="DH11" si="92">IF(DH10="PAID OFF","",DG11+1)</f>
        <v/>
      </c>
      <c r="DI11" s="150" t="str">
        <f t="shared" ref="DI11" si="93">IF(DI10="PAID OFF","",DH11+1)</f>
        <v/>
      </c>
      <c r="DJ11" s="150" t="str">
        <f t="shared" ref="DJ11" si="94">IF(DJ10="PAID OFF","",DI11+1)</f>
        <v/>
      </c>
      <c r="DK11" s="150" t="str">
        <f t="shared" ref="DK11" si="95">IF(DK10="PAID OFF","",DJ11+1)</f>
        <v/>
      </c>
      <c r="DL11" s="150" t="str">
        <f t="shared" ref="DL11" si="96">IF(DL10="PAID OFF","",DK11+1)</f>
        <v/>
      </c>
      <c r="DM11" s="150" t="str">
        <f t="shared" ref="DM11" si="97">IF(DM10="PAID OFF","",DL11+1)</f>
        <v/>
      </c>
      <c r="DN11" s="150" t="str">
        <f t="shared" ref="DN11" si="98">IF(DN10="PAID OFF","",DM11+1)</f>
        <v/>
      </c>
      <c r="DO11" s="150" t="str">
        <f t="shared" ref="DO11" si="99">IF(DO10="PAID OFF","",DN11+1)</f>
        <v/>
      </c>
      <c r="DP11" s="150" t="str">
        <f t="shared" ref="DP11" si="100">IF(DP10="PAID OFF","",DO11+1)</f>
        <v/>
      </c>
      <c r="DQ11" s="150" t="str">
        <f t="shared" ref="DQ11" si="101">IF(DQ10="PAID OFF","",DP11+1)</f>
        <v/>
      </c>
      <c r="DR11" s="150" t="str">
        <f t="shared" ref="DR11" si="102">IF(DR10="PAID OFF","",DQ11+1)</f>
        <v/>
      </c>
      <c r="DS11" s="150" t="str">
        <f t="shared" ref="DS11" si="103">IF(DS10="PAID OFF","",DR11+1)</f>
        <v/>
      </c>
      <c r="DT11" s="150" t="str">
        <f t="shared" ref="DT11" si="104">IF(DT10="PAID OFF","",DS11+1)</f>
        <v/>
      </c>
      <c r="DU11" s="150" t="str">
        <f t="shared" ref="DU11" si="105">IF(DU10="PAID OFF","",DT11+1)</f>
        <v/>
      </c>
      <c r="DV11" s="150" t="str">
        <f t="shared" ref="DV11" si="106">IF(DV10="PAID OFF","",DU11+1)</f>
        <v/>
      </c>
      <c r="DW11" s="150" t="str">
        <f t="shared" ref="DW11" si="107">IF(DW10="PAID OFF","",DV11+1)</f>
        <v/>
      </c>
      <c r="DX11" s="150" t="str">
        <f t="shared" ref="DX11" si="108">IF(DX10="PAID OFF","",DW11+1)</f>
        <v/>
      </c>
      <c r="DY11" s="150" t="str">
        <f t="shared" ref="DY11" si="109">IF(DY10="PAID OFF","",DX11+1)</f>
        <v/>
      </c>
      <c r="DZ11" s="150" t="str">
        <f t="shared" ref="DZ11" si="110">IF(DZ10="PAID OFF","",DY11+1)</f>
        <v/>
      </c>
      <c r="EA11" s="150" t="str">
        <f t="shared" ref="EA11" si="111">IF(EA10="PAID OFF","",DZ11+1)</f>
        <v/>
      </c>
      <c r="EB11" s="150" t="str">
        <f t="shared" ref="EB11" si="112">IF(EB10="PAID OFF","",EA11+1)</f>
        <v/>
      </c>
      <c r="EC11" s="150" t="str">
        <f t="shared" ref="EC11" si="113">IF(EC10="PAID OFF","",EB11+1)</f>
        <v/>
      </c>
      <c r="ED11" s="150" t="str">
        <f t="shared" ref="ED11" si="114">IF(ED10="PAID OFF","",EC11+1)</f>
        <v/>
      </c>
      <c r="EE11" s="150" t="str">
        <f t="shared" ref="EE11" si="115">IF(EE10="PAID OFF","",ED11+1)</f>
        <v/>
      </c>
    </row>
    <row r="12" spans="1:135" x14ac:dyDescent="0.35">
      <c r="A12" s="31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</row>
    <row r="13" spans="1:135" x14ac:dyDescent="0.35">
      <c r="A13" s="35" t="s">
        <v>39</v>
      </c>
      <c r="B13" s="153" t="str">
        <f>'In depth results'!A4</f>
        <v>Westpac credit card</v>
      </c>
      <c r="C13" s="154"/>
      <c r="D13" s="154"/>
      <c r="E13" s="154"/>
      <c r="F13" s="154"/>
      <c r="G13" s="154"/>
      <c r="H13" s="154"/>
      <c r="I13" s="154"/>
      <c r="J13" s="154" t="s">
        <v>46</v>
      </c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 t="s">
        <v>46</v>
      </c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</row>
    <row r="14" spans="1:135" x14ac:dyDescent="0.35">
      <c r="A14" s="36"/>
      <c r="B14" s="154" t="s">
        <v>32</v>
      </c>
      <c r="C14" s="154"/>
      <c r="D14" s="155">
        <f>C18</f>
        <v>7840</v>
      </c>
      <c r="E14" s="155">
        <f>D18</f>
        <v>7712.666666666667</v>
      </c>
      <c r="F14" s="155">
        <f t="shared" ref="F14:BQ14" si="116">E18</f>
        <v>7584.8027777777779</v>
      </c>
      <c r="G14" s="155">
        <f t="shared" si="116"/>
        <v>7456.4061226851854</v>
      </c>
      <c r="H14" s="155">
        <f t="shared" si="116"/>
        <v>7327.4744815297072</v>
      </c>
      <c r="I14" s="155">
        <f t="shared" si="116"/>
        <v>7198.005625202748</v>
      </c>
      <c r="J14" s="155">
        <f t="shared" si="116"/>
        <v>7067.997315307759</v>
      </c>
      <c r="K14" s="155">
        <f t="shared" si="116"/>
        <v>6937.4473041215415</v>
      </c>
      <c r="L14" s="155">
        <f t="shared" si="116"/>
        <v>6806.3533345553815</v>
      </c>
      <c r="M14" s="155">
        <f t="shared" si="116"/>
        <v>6674.7131401160286</v>
      </c>
      <c r="N14" s="155">
        <f t="shared" si="116"/>
        <v>6542.5244448665117</v>
      </c>
      <c r="O14" s="155">
        <f t="shared" si="116"/>
        <v>6409.7849633867891</v>
      </c>
      <c r="P14" s="155">
        <f t="shared" si="116"/>
        <v>6276.4924007342343</v>
      </c>
      <c r="Q14" s="155">
        <f t="shared" si="116"/>
        <v>6142.6444524039598</v>
      </c>
      <c r="R14" s="155">
        <f t="shared" si="116"/>
        <v>6008.2388042889761</v>
      </c>
      <c r="S14" s="155">
        <f t="shared" si="116"/>
        <v>5873.2731326401799</v>
      </c>
      <c r="T14" s="155">
        <f t="shared" si="116"/>
        <v>5737.7451040261803</v>
      </c>
      <c r="U14" s="155">
        <f t="shared" si="116"/>
        <v>5601.6523752929561</v>
      </c>
      <c r="V14" s="155">
        <f t="shared" si="116"/>
        <v>5464.9925935233432</v>
      </c>
      <c r="W14" s="155">
        <f t="shared" si="116"/>
        <v>5327.7633959963568</v>
      </c>
      <c r="X14" s="155">
        <f t="shared" si="116"/>
        <v>5189.9624101463414</v>
      </c>
      <c r="Y14" s="155">
        <f t="shared" si="116"/>
        <v>5051.5872535219514</v>
      </c>
      <c r="Z14" s="155">
        <f t="shared" si="116"/>
        <v>4912.6355337449595</v>
      </c>
      <c r="AA14" s="155">
        <f t="shared" si="116"/>
        <v>4773.1048484688972</v>
      </c>
      <c r="AB14" s="155">
        <f t="shared" si="116"/>
        <v>4632.9927853375175</v>
      </c>
      <c r="AC14" s="155">
        <f t="shared" si="116"/>
        <v>4492.2969219430906</v>
      </c>
      <c r="AD14" s="155">
        <f t="shared" si="116"/>
        <v>4351.0148257845203</v>
      </c>
      <c r="AE14" s="155">
        <f t="shared" si="116"/>
        <v>4209.1440542252894</v>
      </c>
      <c r="AF14" s="155">
        <f t="shared" si="116"/>
        <v>4066.6821544512277</v>
      </c>
      <c r="AG14" s="155">
        <f t="shared" si="116"/>
        <v>3923.6266634281078</v>
      </c>
      <c r="AH14" s="155">
        <f t="shared" si="116"/>
        <v>3779.9751078590584</v>
      </c>
      <c r="AI14" s="155">
        <f t="shared" si="116"/>
        <v>3635.7250041418047</v>
      </c>
      <c r="AJ14" s="155">
        <f t="shared" si="116"/>
        <v>3490.8738583257291</v>
      </c>
      <c r="AK14" s="155">
        <f t="shared" si="116"/>
        <v>3345.4191660687529</v>
      </c>
      <c r="AL14" s="155">
        <f t="shared" si="116"/>
        <v>3199.3584125940392</v>
      </c>
      <c r="AM14" s="155">
        <f t="shared" si="116"/>
        <v>3052.6890726465144</v>
      </c>
      <c r="AN14" s="155">
        <f t="shared" si="116"/>
        <v>2905.408610449208</v>
      </c>
      <c r="AO14" s="155">
        <f t="shared" si="116"/>
        <v>2757.5144796594132</v>
      </c>
      <c r="AP14" s="155">
        <f t="shared" si="116"/>
        <v>2609.0041233246607</v>
      </c>
      <c r="AQ14" s="155">
        <f t="shared" si="116"/>
        <v>2459.8749738385136</v>
      </c>
      <c r="AR14" s="155">
        <f t="shared" si="116"/>
        <v>2310.1244528961743</v>
      </c>
      <c r="AS14" s="155">
        <f t="shared" si="116"/>
        <v>2159.7499714499081</v>
      </c>
      <c r="AT14" s="155">
        <f t="shared" si="116"/>
        <v>2008.7489296642825</v>
      </c>
      <c r="AU14" s="155">
        <f t="shared" si="116"/>
        <v>1857.118716871217</v>
      </c>
      <c r="AV14" s="155">
        <f t="shared" si="116"/>
        <v>1704.856711524847</v>
      </c>
      <c r="AW14" s="155">
        <f t="shared" si="116"/>
        <v>1551.9602811562006</v>
      </c>
      <c r="AX14" s="155">
        <f t="shared" si="116"/>
        <v>1398.4267823276848</v>
      </c>
      <c r="AY14" s="155">
        <f t="shared" si="116"/>
        <v>1244.2535605873834</v>
      </c>
      <c r="AZ14" s="155">
        <f t="shared" si="116"/>
        <v>1089.4379504231642</v>
      </c>
      <c r="BA14" s="155">
        <f t="shared" si="116"/>
        <v>933.97727521659408</v>
      </c>
      <c r="BB14" s="155">
        <f t="shared" si="116"/>
        <v>777.86884719666318</v>
      </c>
      <c r="BC14" s="155">
        <f t="shared" si="116"/>
        <v>621.10996739331597</v>
      </c>
      <c r="BD14" s="155">
        <f t="shared" si="116"/>
        <v>463.69792559078815</v>
      </c>
      <c r="BE14" s="155">
        <f t="shared" si="116"/>
        <v>305.63000028074975</v>
      </c>
      <c r="BF14" s="155">
        <f t="shared" si="116"/>
        <v>146.90345861525287</v>
      </c>
      <c r="BG14" s="155">
        <f t="shared" si="116"/>
        <v>0</v>
      </c>
      <c r="BH14" s="155">
        <f t="shared" si="116"/>
        <v>0</v>
      </c>
      <c r="BI14" s="155">
        <f t="shared" si="116"/>
        <v>0</v>
      </c>
      <c r="BJ14" s="155">
        <f t="shared" si="116"/>
        <v>0</v>
      </c>
      <c r="BK14" s="155">
        <f t="shared" si="116"/>
        <v>0</v>
      </c>
      <c r="BL14" s="155">
        <f t="shared" si="116"/>
        <v>0</v>
      </c>
      <c r="BM14" s="155">
        <f t="shared" si="116"/>
        <v>0</v>
      </c>
      <c r="BN14" s="155">
        <f t="shared" si="116"/>
        <v>0</v>
      </c>
      <c r="BO14" s="155">
        <f t="shared" si="116"/>
        <v>0</v>
      </c>
      <c r="BP14" s="155">
        <f t="shared" si="116"/>
        <v>0</v>
      </c>
      <c r="BQ14" s="155">
        <f t="shared" si="116"/>
        <v>0</v>
      </c>
      <c r="BR14" s="155">
        <f t="shared" ref="BR14:CU14" si="117">BQ18</f>
        <v>0</v>
      </c>
      <c r="BS14" s="155">
        <f t="shared" si="117"/>
        <v>0</v>
      </c>
      <c r="BT14" s="155">
        <f t="shared" si="117"/>
        <v>0</v>
      </c>
      <c r="BU14" s="155">
        <f t="shared" si="117"/>
        <v>0</v>
      </c>
      <c r="BV14" s="155">
        <f t="shared" si="117"/>
        <v>0</v>
      </c>
      <c r="BW14" s="155">
        <f t="shared" si="117"/>
        <v>0</v>
      </c>
      <c r="BX14" s="155">
        <f t="shared" si="117"/>
        <v>0</v>
      </c>
      <c r="BY14" s="155">
        <f t="shared" si="117"/>
        <v>0</v>
      </c>
      <c r="BZ14" s="155">
        <f t="shared" si="117"/>
        <v>0</v>
      </c>
      <c r="CA14" s="155">
        <f t="shared" si="117"/>
        <v>0</v>
      </c>
      <c r="CB14" s="155">
        <f t="shared" si="117"/>
        <v>0</v>
      </c>
      <c r="CC14" s="155">
        <f t="shared" si="117"/>
        <v>0</v>
      </c>
      <c r="CD14" s="155">
        <f t="shared" si="117"/>
        <v>0</v>
      </c>
      <c r="CE14" s="155">
        <f t="shared" si="117"/>
        <v>0</v>
      </c>
      <c r="CF14" s="155">
        <f t="shared" si="117"/>
        <v>0</v>
      </c>
      <c r="CG14" s="155">
        <f t="shared" si="117"/>
        <v>0</v>
      </c>
      <c r="CH14" s="155">
        <f t="shared" si="117"/>
        <v>0</v>
      </c>
      <c r="CI14" s="155">
        <f t="shared" si="117"/>
        <v>0</v>
      </c>
      <c r="CJ14" s="155">
        <f t="shared" si="117"/>
        <v>0</v>
      </c>
      <c r="CK14" s="155">
        <f t="shared" si="117"/>
        <v>0</v>
      </c>
      <c r="CL14" s="155">
        <f t="shared" si="117"/>
        <v>0</v>
      </c>
      <c r="CM14" s="155">
        <f t="shared" si="117"/>
        <v>0</v>
      </c>
      <c r="CN14" s="155">
        <f t="shared" si="117"/>
        <v>0</v>
      </c>
      <c r="CO14" s="155">
        <f t="shared" si="117"/>
        <v>0</v>
      </c>
      <c r="CP14" s="155">
        <f t="shared" si="117"/>
        <v>0</v>
      </c>
      <c r="CQ14" s="155">
        <f t="shared" si="117"/>
        <v>0</v>
      </c>
      <c r="CR14" s="155">
        <f t="shared" si="117"/>
        <v>0</v>
      </c>
      <c r="CS14" s="155">
        <f t="shared" si="117"/>
        <v>0</v>
      </c>
      <c r="CT14" s="155">
        <f t="shared" si="117"/>
        <v>0</v>
      </c>
      <c r="CU14" s="155">
        <f t="shared" si="117"/>
        <v>0</v>
      </c>
      <c r="CV14" s="155">
        <f t="shared" ref="CV14" si="118">CU18</f>
        <v>0</v>
      </c>
      <c r="CW14" s="155">
        <f t="shared" ref="CW14" si="119">CV18</f>
        <v>0</v>
      </c>
      <c r="CX14" s="155">
        <f t="shared" ref="CX14" si="120">CW18</f>
        <v>0</v>
      </c>
      <c r="CY14" s="155">
        <f t="shared" ref="CY14" si="121">CX18</f>
        <v>0</v>
      </c>
      <c r="CZ14" s="155">
        <f t="shared" ref="CZ14" si="122">CY18</f>
        <v>0</v>
      </c>
      <c r="DA14" s="155">
        <f t="shared" ref="DA14" si="123">CZ18</f>
        <v>0</v>
      </c>
      <c r="DB14" s="155">
        <f t="shared" ref="DB14" si="124">DA18</f>
        <v>0</v>
      </c>
      <c r="DC14" s="155">
        <f t="shared" ref="DC14" si="125">DB18</f>
        <v>0</v>
      </c>
      <c r="DD14" s="155">
        <f t="shared" ref="DD14" si="126">DC18</f>
        <v>0</v>
      </c>
      <c r="DE14" s="155">
        <f t="shared" ref="DE14" si="127">DD18</f>
        <v>0</v>
      </c>
      <c r="DF14" s="155">
        <f t="shared" ref="DF14" si="128">DE18</f>
        <v>0</v>
      </c>
      <c r="DG14" s="155">
        <f t="shared" ref="DG14" si="129">DF18</f>
        <v>0</v>
      </c>
      <c r="DH14" s="155">
        <f t="shared" ref="DH14" si="130">DG18</f>
        <v>0</v>
      </c>
      <c r="DI14" s="155">
        <f t="shared" ref="DI14" si="131">DH18</f>
        <v>0</v>
      </c>
      <c r="DJ14" s="155">
        <f t="shared" ref="DJ14" si="132">DI18</f>
        <v>0</v>
      </c>
      <c r="DK14" s="155">
        <f t="shared" ref="DK14" si="133">DJ18</f>
        <v>0</v>
      </c>
      <c r="DL14" s="155">
        <f t="shared" ref="DL14" si="134">DK18</f>
        <v>0</v>
      </c>
      <c r="DM14" s="155">
        <f t="shared" ref="DM14" si="135">DL18</f>
        <v>0</v>
      </c>
      <c r="DN14" s="155">
        <f t="shared" ref="DN14" si="136">DM18</f>
        <v>0</v>
      </c>
      <c r="DO14" s="155">
        <f t="shared" ref="DO14" si="137">DN18</f>
        <v>0</v>
      </c>
      <c r="DP14" s="155">
        <f t="shared" ref="DP14" si="138">DO18</f>
        <v>0</v>
      </c>
      <c r="DQ14" s="155">
        <f t="shared" ref="DQ14" si="139">DP18</f>
        <v>0</v>
      </c>
      <c r="DR14" s="155">
        <f t="shared" ref="DR14" si="140">DQ18</f>
        <v>0</v>
      </c>
      <c r="DS14" s="155">
        <f t="shared" ref="DS14" si="141">DR18</f>
        <v>0</v>
      </c>
      <c r="DT14" s="155">
        <f t="shared" ref="DT14" si="142">DS18</f>
        <v>0</v>
      </c>
      <c r="DU14" s="155">
        <f t="shared" ref="DU14" si="143">DT18</f>
        <v>0</v>
      </c>
      <c r="DV14" s="155">
        <f t="shared" ref="DV14" si="144">DU18</f>
        <v>0</v>
      </c>
      <c r="DW14" s="155">
        <f t="shared" ref="DW14" si="145">DV18</f>
        <v>0</v>
      </c>
      <c r="DX14" s="155">
        <f t="shared" ref="DX14" si="146">DW18</f>
        <v>0</v>
      </c>
      <c r="DY14" s="155">
        <f t="shared" ref="DY14" si="147">DX18</f>
        <v>0</v>
      </c>
      <c r="DZ14" s="155">
        <f t="shared" ref="DZ14" si="148">DY18</f>
        <v>0</v>
      </c>
      <c r="EA14" s="155">
        <f t="shared" ref="EA14" si="149">DZ18</f>
        <v>0</v>
      </c>
      <c r="EB14" s="155">
        <f t="shared" ref="EB14" si="150">EA18</f>
        <v>0</v>
      </c>
      <c r="EC14" s="155">
        <f t="shared" ref="EC14" si="151">EB18</f>
        <v>0</v>
      </c>
      <c r="ED14" s="155">
        <f t="shared" ref="ED14" si="152">EC18</f>
        <v>0</v>
      </c>
      <c r="EE14" s="155">
        <f t="shared" ref="EE14" si="153">ED18</f>
        <v>0</v>
      </c>
    </row>
    <row r="15" spans="1:135" x14ac:dyDescent="0.35">
      <c r="A15" s="36"/>
      <c r="B15" s="154" t="s">
        <v>33</v>
      </c>
      <c r="C15" s="155">
        <f>C14*('In depth results'!L4/12)</f>
        <v>0</v>
      </c>
      <c r="D15" s="155">
        <f>D14*('In depth results'!$C$4/12)</f>
        <v>32.666666666666664</v>
      </c>
      <c r="E15" s="155">
        <f>E14*('In depth results'!$C$4/12)</f>
        <v>32.136111111111113</v>
      </c>
      <c r="F15" s="155">
        <f>F14*('In depth results'!$C$4/12)</f>
        <v>31.603344907407408</v>
      </c>
      <c r="G15" s="155">
        <f>G14*('In depth results'!$C$4/12)</f>
        <v>31.068358844521605</v>
      </c>
      <c r="H15" s="155">
        <f>H14*('In depth results'!$C$4/12)</f>
        <v>30.531143673040447</v>
      </c>
      <c r="I15" s="155">
        <f>I14*('In depth results'!$C$4/12)</f>
        <v>29.99169010501145</v>
      </c>
      <c r="J15" s="155">
        <f>J14*('In depth results'!$C$4/12)</f>
        <v>29.44998881378233</v>
      </c>
      <c r="K15" s="155">
        <f>K14*('In depth results'!$C$4/12)</f>
        <v>28.906030433839756</v>
      </c>
      <c r="L15" s="155">
        <f>L14*('In depth results'!$C$4/12)</f>
        <v>28.359805560647423</v>
      </c>
      <c r="M15" s="155">
        <f>M14*('In depth results'!$C$4/12)</f>
        <v>27.811304750483451</v>
      </c>
      <c r="N15" s="155">
        <f>N14*('In depth results'!$C$4/12)</f>
        <v>27.260518520277131</v>
      </c>
      <c r="O15" s="155">
        <f>O14*('In depth results'!$C$4/12)</f>
        <v>26.707437347444955</v>
      </c>
      <c r="P15" s="155">
        <f>P14*('In depth results'!$C$4/12)</f>
        <v>26.152051669725974</v>
      </c>
      <c r="Q15" s="155">
        <f>Q14*('In depth results'!$C$4/12)</f>
        <v>25.594351885016501</v>
      </c>
      <c r="R15" s="155">
        <f>R14*('In depth results'!$C$4/12)</f>
        <v>25.034328351204067</v>
      </c>
      <c r="S15" s="155">
        <f>S14*('In depth results'!$C$4/12)</f>
        <v>24.47197138600075</v>
      </c>
      <c r="T15" s="155">
        <f>T14*('In depth results'!$C$4/12)</f>
        <v>23.907271266775751</v>
      </c>
      <c r="U15" s="155">
        <f>U14*('In depth results'!$C$4/12)</f>
        <v>23.340218230387318</v>
      </c>
      <c r="V15" s="155">
        <f>V14*('In depth results'!$C$4/12)</f>
        <v>22.77080247301393</v>
      </c>
      <c r="W15" s="155">
        <f>W14*('In depth results'!$C$4/12)</f>
        <v>22.199014149984819</v>
      </c>
      <c r="X15" s="155">
        <f>X14*('In depth results'!$C$4/12)</f>
        <v>21.624843375609757</v>
      </c>
      <c r="Y15" s="155">
        <f>Y14*('In depth results'!$C$4/12)</f>
        <v>21.048280223008131</v>
      </c>
      <c r="Z15" s="155">
        <f>Z14*('In depth results'!$C$4/12)</f>
        <v>20.46931472393733</v>
      </c>
      <c r="AA15" s="155">
        <f>AA14*('In depth results'!$C$4/12)</f>
        <v>19.887936868620404</v>
      </c>
      <c r="AB15" s="155">
        <f>AB14*('In depth results'!$C$4/12)</f>
        <v>19.304136605572989</v>
      </c>
      <c r="AC15" s="155">
        <f>AC14*('In depth results'!$C$4/12)</f>
        <v>18.717903841429543</v>
      </c>
      <c r="AD15" s="155">
        <f>AD14*('In depth results'!$C$4/12)</f>
        <v>18.129228440768834</v>
      </c>
      <c r="AE15" s="155">
        <f>AE14*('In depth results'!$C$4/12)</f>
        <v>17.538100225938706</v>
      </c>
      <c r="AF15" s="155">
        <f>AF14*('In depth results'!$C$4/12)</f>
        <v>16.944508976880115</v>
      </c>
      <c r="AG15" s="155">
        <f>AG14*('In depth results'!$C$4/12)</f>
        <v>16.348444430950448</v>
      </c>
      <c r="AH15" s="155">
        <f>AH14*('In depth results'!$C$4/12)</f>
        <v>15.749896282746077</v>
      </c>
      <c r="AI15" s="155">
        <f>AI14*('In depth results'!$C$4/12)</f>
        <v>15.148854183924186</v>
      </c>
      <c r="AJ15" s="155">
        <f>AJ14*('In depth results'!$C$4/12)</f>
        <v>14.545307743023871</v>
      </c>
      <c r="AK15" s="155">
        <f>AK14*('In depth results'!$C$4/12)</f>
        <v>13.939246525286471</v>
      </c>
      <c r="AL15" s="155">
        <f>AL14*('In depth results'!$C$4/12)</f>
        <v>13.330660052475164</v>
      </c>
      <c r="AM15" s="155">
        <f>AM14*('In depth results'!$C$4/12)</f>
        <v>12.719537802693811</v>
      </c>
      <c r="AN15" s="155">
        <f>AN14*('In depth results'!$C$4/12)</f>
        <v>12.105869210205034</v>
      </c>
      <c r="AO15" s="155">
        <f>AO14*('In depth results'!$C$4/12)</f>
        <v>11.489643665247554</v>
      </c>
      <c r="AP15" s="155">
        <f>AP14*('In depth results'!$C$4/12)</f>
        <v>10.870850513852753</v>
      </c>
      <c r="AQ15" s="155">
        <f>AQ14*('In depth results'!$C$4/12)</f>
        <v>10.249479057660473</v>
      </c>
      <c r="AR15" s="155">
        <f>AR14*('In depth results'!$C$4/12)</f>
        <v>9.6255185537340591</v>
      </c>
      <c r="AS15" s="155">
        <f>AS14*('In depth results'!$C$4/12)</f>
        <v>8.9989582143746176</v>
      </c>
      <c r="AT15" s="155">
        <f>AT14*('In depth results'!$C$4/12)</f>
        <v>8.3697872069345109</v>
      </c>
      <c r="AU15" s="155">
        <f>AU14*('In depth results'!$C$4/12)</f>
        <v>7.7379946536300706</v>
      </c>
      <c r="AV15" s="155">
        <f>AV14*('In depth results'!$C$4/12)</f>
        <v>7.1035696313535288</v>
      </c>
      <c r="AW15" s="155">
        <f>AW14*('In depth results'!$C$4/12)</f>
        <v>6.4665011714841691</v>
      </c>
      <c r="AX15" s="155">
        <f>AX14*('In depth results'!$C$4/12)</f>
        <v>5.8267782596986866</v>
      </c>
      <c r="AY15" s="155">
        <f>AY14*('In depth results'!$C$4/12)</f>
        <v>5.1843898357807641</v>
      </c>
      <c r="AZ15" s="155">
        <f>AZ14*('In depth results'!$C$4/12)</f>
        <v>4.5393247934298513</v>
      </c>
      <c r="BA15" s="155">
        <f>BA14*('In depth results'!$C$4/12)</f>
        <v>3.8915719800691417</v>
      </c>
      <c r="BB15" s="155">
        <f>BB14*('In depth results'!$C$4/12)</f>
        <v>3.2411201966527634</v>
      </c>
      <c r="BC15" s="155">
        <f>BC14*('In depth results'!$C$4/12)</f>
        <v>2.5879581974721497</v>
      </c>
      <c r="BD15" s="155">
        <f>BD14*('In depth results'!$C$4/12)</f>
        <v>1.9320746899616172</v>
      </c>
      <c r="BE15" s="155">
        <f>BE14*('In depth results'!$C$4/12)</f>
        <v>1.2734583345031241</v>
      </c>
      <c r="BF15" s="155">
        <f>BF14*('In depth results'!$C$4/12)</f>
        <v>0.61209774423022034</v>
      </c>
      <c r="BG15" s="155">
        <f>BG14*('In depth results'!$C$4/12)</f>
        <v>0</v>
      </c>
      <c r="BH15" s="155">
        <f>BH14*('In depth results'!$C$4/12)</f>
        <v>0</v>
      </c>
      <c r="BI15" s="155">
        <f>BI14*('In depth results'!$C$4/12)</f>
        <v>0</v>
      </c>
      <c r="BJ15" s="155">
        <f>BJ14*('In depth results'!$C$4/12)</f>
        <v>0</v>
      </c>
      <c r="BK15" s="155">
        <f>BK14*('In depth results'!$C$4/12)</f>
        <v>0</v>
      </c>
      <c r="BL15" s="155">
        <f>BL14*('In depth results'!$C$4/12)</f>
        <v>0</v>
      </c>
      <c r="BM15" s="155">
        <f>BM14*('In depth results'!$C$4/12)</f>
        <v>0</v>
      </c>
      <c r="BN15" s="155">
        <f>BN14*('In depth results'!$C$4/12)</f>
        <v>0</v>
      </c>
      <c r="BO15" s="155">
        <f>BO14*('In depth results'!$C$4/12)</f>
        <v>0</v>
      </c>
      <c r="BP15" s="155">
        <f>BP14*('In depth results'!$C$4/12)</f>
        <v>0</v>
      </c>
      <c r="BQ15" s="155">
        <f>BQ14*('In depth results'!$C$4/12)</f>
        <v>0</v>
      </c>
      <c r="BR15" s="155">
        <f>BR14*('In depth results'!$C$4/12)</f>
        <v>0</v>
      </c>
      <c r="BS15" s="155">
        <f>BS14*('In depth results'!$C$4/12)</f>
        <v>0</v>
      </c>
      <c r="BT15" s="155">
        <f>BT14*('In depth results'!$C$4/12)</f>
        <v>0</v>
      </c>
      <c r="BU15" s="155">
        <f>BU14*('In depth results'!$C$4/12)</f>
        <v>0</v>
      </c>
      <c r="BV15" s="155">
        <f>BV14*('In depth results'!$C$4/12)</f>
        <v>0</v>
      </c>
      <c r="BW15" s="155">
        <f>BW14*('In depth results'!$C$4/12)</f>
        <v>0</v>
      </c>
      <c r="BX15" s="155">
        <f>BX14*('In depth results'!$C$4/12)</f>
        <v>0</v>
      </c>
      <c r="BY15" s="155">
        <f>BY14*('In depth results'!$C$4/12)</f>
        <v>0</v>
      </c>
      <c r="BZ15" s="155">
        <f>BZ14*('In depth results'!$C$4/12)</f>
        <v>0</v>
      </c>
      <c r="CA15" s="155">
        <f>CA14*('In depth results'!$C$4/12)</f>
        <v>0</v>
      </c>
      <c r="CB15" s="155">
        <f>CB14*('In depth results'!$C$4/12)</f>
        <v>0</v>
      </c>
      <c r="CC15" s="155">
        <f>CC14*('In depth results'!$C$4/12)</f>
        <v>0</v>
      </c>
      <c r="CD15" s="155">
        <f>CD14*('In depth results'!$C$4/12)</f>
        <v>0</v>
      </c>
      <c r="CE15" s="155">
        <f>CE14*('In depth results'!$C$4/12)</f>
        <v>0</v>
      </c>
      <c r="CF15" s="155">
        <f>CF14*('In depth results'!$C$4/12)</f>
        <v>0</v>
      </c>
      <c r="CG15" s="155">
        <f>CG14*('In depth results'!$C$4/12)</f>
        <v>0</v>
      </c>
      <c r="CH15" s="155">
        <f>CH14*('In depth results'!$C$4/12)</f>
        <v>0</v>
      </c>
      <c r="CI15" s="155">
        <f>CI14*('In depth results'!$C$4/12)</f>
        <v>0</v>
      </c>
      <c r="CJ15" s="155">
        <f>CJ14*('In depth results'!$C$4/12)</f>
        <v>0</v>
      </c>
      <c r="CK15" s="155">
        <f>CK14*('In depth results'!$C$4/12)</f>
        <v>0</v>
      </c>
      <c r="CL15" s="155">
        <f>CL14*('In depth results'!$C$4/12)</f>
        <v>0</v>
      </c>
      <c r="CM15" s="155">
        <f>CM14*('In depth results'!$C$4/12)</f>
        <v>0</v>
      </c>
      <c r="CN15" s="155">
        <f>CN14*('In depth results'!$C$4/12)</f>
        <v>0</v>
      </c>
      <c r="CO15" s="155">
        <f>CO14*('In depth results'!$C$4/12)</f>
        <v>0</v>
      </c>
      <c r="CP15" s="155">
        <f>CP14*('In depth results'!$C$4/12)</f>
        <v>0</v>
      </c>
      <c r="CQ15" s="155">
        <f>CQ14*('In depth results'!$C$4/12)</f>
        <v>0</v>
      </c>
      <c r="CR15" s="155">
        <f>CR14*('In depth results'!$C$4/12)</f>
        <v>0</v>
      </c>
      <c r="CS15" s="155">
        <f>CS14*('In depth results'!$C$4/12)</f>
        <v>0</v>
      </c>
      <c r="CT15" s="155">
        <f>CT14*('In depth results'!$C$4/12)</f>
        <v>0</v>
      </c>
      <c r="CU15" s="155">
        <f>CU14*('In depth results'!$C$4/12)</f>
        <v>0</v>
      </c>
      <c r="CV15" s="155">
        <f>CV14*('In depth results'!$C$4/12)</f>
        <v>0</v>
      </c>
      <c r="CW15" s="155">
        <f>CW14*('In depth results'!$C$4/12)</f>
        <v>0</v>
      </c>
      <c r="CX15" s="155">
        <f>CX14*('In depth results'!$C$4/12)</f>
        <v>0</v>
      </c>
      <c r="CY15" s="155">
        <f>CY14*('In depth results'!$C$4/12)</f>
        <v>0</v>
      </c>
      <c r="CZ15" s="155">
        <f>CZ14*('In depth results'!$C$4/12)</f>
        <v>0</v>
      </c>
      <c r="DA15" s="155">
        <f>DA14*('In depth results'!$C$4/12)</f>
        <v>0</v>
      </c>
      <c r="DB15" s="155">
        <f>DB14*('In depth results'!$C$4/12)</f>
        <v>0</v>
      </c>
      <c r="DC15" s="155">
        <f>DC14*('In depth results'!$C$4/12)</f>
        <v>0</v>
      </c>
      <c r="DD15" s="155">
        <f>DD14*('In depth results'!$C$4/12)</f>
        <v>0</v>
      </c>
      <c r="DE15" s="155">
        <f>DE14*('In depth results'!$C$4/12)</f>
        <v>0</v>
      </c>
      <c r="DF15" s="155">
        <f>DF14*('In depth results'!$C$4/12)</f>
        <v>0</v>
      </c>
      <c r="DG15" s="155">
        <f>DG14*('In depth results'!$C$4/12)</f>
        <v>0</v>
      </c>
      <c r="DH15" s="155">
        <f>DH14*('In depth results'!$C$4/12)</f>
        <v>0</v>
      </c>
      <c r="DI15" s="155">
        <f>DI14*('In depth results'!$C$4/12)</f>
        <v>0</v>
      </c>
      <c r="DJ15" s="155">
        <f>DJ14*('In depth results'!$C$4/12)</f>
        <v>0</v>
      </c>
      <c r="DK15" s="155">
        <f>DK14*('In depth results'!$C$4/12)</f>
        <v>0</v>
      </c>
      <c r="DL15" s="155">
        <f>DL14*('In depth results'!$C$4/12)</f>
        <v>0</v>
      </c>
      <c r="DM15" s="155">
        <f>DM14*('In depth results'!$C$4/12)</f>
        <v>0</v>
      </c>
      <c r="DN15" s="155">
        <f>DN14*('In depth results'!$C$4/12)</f>
        <v>0</v>
      </c>
      <c r="DO15" s="155">
        <f>DO14*('In depth results'!$C$4/12)</f>
        <v>0</v>
      </c>
      <c r="DP15" s="155">
        <f>DP14*('In depth results'!$C$4/12)</f>
        <v>0</v>
      </c>
      <c r="DQ15" s="155">
        <f>DQ14*('In depth results'!$C$4/12)</f>
        <v>0</v>
      </c>
      <c r="DR15" s="155">
        <f>DR14*('In depth results'!$C$4/12)</f>
        <v>0</v>
      </c>
      <c r="DS15" s="155">
        <f>DS14*('In depth results'!$C$4/12)</f>
        <v>0</v>
      </c>
      <c r="DT15" s="155">
        <f>DT14*('In depth results'!$C$4/12)</f>
        <v>0</v>
      </c>
      <c r="DU15" s="155">
        <f>DU14*('In depth results'!$C$4/12)</f>
        <v>0</v>
      </c>
      <c r="DV15" s="155">
        <f>DV14*('In depth results'!$C$4/12)</f>
        <v>0</v>
      </c>
      <c r="DW15" s="155">
        <f>DW14*('In depth results'!$C$4/12)</f>
        <v>0</v>
      </c>
      <c r="DX15" s="155">
        <f>DX14*('In depth results'!$C$4/12)</f>
        <v>0</v>
      </c>
      <c r="DY15" s="155">
        <f>DY14*('In depth results'!$C$4/12)</f>
        <v>0</v>
      </c>
      <c r="DZ15" s="155">
        <f>DZ14*('In depth results'!$C$4/12)</f>
        <v>0</v>
      </c>
      <c r="EA15" s="155">
        <f>EA14*('In depth results'!$C$4/12)</f>
        <v>0</v>
      </c>
      <c r="EB15" s="155">
        <f>EB14*('In depth results'!$C$4/12)</f>
        <v>0</v>
      </c>
      <c r="EC15" s="155">
        <f>EC14*('In depth results'!$C$4/12)</f>
        <v>0</v>
      </c>
      <c r="ED15" s="155">
        <f>ED14*('In depth results'!$C$4/12)</f>
        <v>0</v>
      </c>
      <c r="EE15" s="155">
        <f>EE14*('In depth results'!$C$4/12)</f>
        <v>0</v>
      </c>
    </row>
    <row r="16" spans="1:135" x14ac:dyDescent="0.35">
      <c r="A16" s="36"/>
      <c r="B16" s="154" t="s">
        <v>34</v>
      </c>
      <c r="C16" s="155">
        <f>'In depth results'!B4</f>
        <v>8000</v>
      </c>
      <c r="D16" s="155">
        <f>D14+D15</f>
        <v>7872.666666666667</v>
      </c>
      <c r="E16" s="155">
        <f t="shared" ref="E16:BP16" si="154">E14+E15</f>
        <v>7744.8027777777779</v>
      </c>
      <c r="F16" s="155">
        <f t="shared" si="154"/>
        <v>7616.4061226851854</v>
      </c>
      <c r="G16" s="155">
        <f t="shared" si="154"/>
        <v>7487.4744815297072</v>
      </c>
      <c r="H16" s="155">
        <f t="shared" si="154"/>
        <v>7358.005625202748</v>
      </c>
      <c r="I16" s="155">
        <f t="shared" si="154"/>
        <v>7227.997315307759</v>
      </c>
      <c r="J16" s="155">
        <f t="shared" si="154"/>
        <v>7097.4473041215415</v>
      </c>
      <c r="K16" s="155">
        <f t="shared" si="154"/>
        <v>6966.3533345553815</v>
      </c>
      <c r="L16" s="155">
        <f t="shared" si="154"/>
        <v>6834.7131401160286</v>
      </c>
      <c r="M16" s="155">
        <f t="shared" si="154"/>
        <v>6702.5244448665117</v>
      </c>
      <c r="N16" s="155">
        <f t="shared" si="154"/>
        <v>6569.7849633867891</v>
      </c>
      <c r="O16" s="155">
        <f t="shared" si="154"/>
        <v>6436.4924007342343</v>
      </c>
      <c r="P16" s="155">
        <f t="shared" si="154"/>
        <v>6302.6444524039598</v>
      </c>
      <c r="Q16" s="155">
        <f t="shared" si="154"/>
        <v>6168.2388042889761</v>
      </c>
      <c r="R16" s="155">
        <f t="shared" si="154"/>
        <v>6033.2731326401799</v>
      </c>
      <c r="S16" s="155">
        <f t="shared" si="154"/>
        <v>5897.7451040261803</v>
      </c>
      <c r="T16" s="155">
        <f t="shared" si="154"/>
        <v>5761.6523752929561</v>
      </c>
      <c r="U16" s="155">
        <f t="shared" si="154"/>
        <v>5624.9925935233432</v>
      </c>
      <c r="V16" s="155">
        <f t="shared" si="154"/>
        <v>5487.7633959963568</v>
      </c>
      <c r="W16" s="155">
        <f t="shared" si="154"/>
        <v>5349.9624101463414</v>
      </c>
      <c r="X16" s="155">
        <f t="shared" si="154"/>
        <v>5211.5872535219514</v>
      </c>
      <c r="Y16" s="155">
        <f t="shared" si="154"/>
        <v>5072.6355337449595</v>
      </c>
      <c r="Z16" s="155">
        <f t="shared" si="154"/>
        <v>4933.1048484688972</v>
      </c>
      <c r="AA16" s="155">
        <f t="shared" si="154"/>
        <v>4792.9927853375175</v>
      </c>
      <c r="AB16" s="155">
        <f t="shared" si="154"/>
        <v>4652.2969219430906</v>
      </c>
      <c r="AC16" s="155">
        <f t="shared" si="154"/>
        <v>4511.0148257845203</v>
      </c>
      <c r="AD16" s="155">
        <f t="shared" si="154"/>
        <v>4369.1440542252894</v>
      </c>
      <c r="AE16" s="155">
        <f t="shared" si="154"/>
        <v>4226.6821544512277</v>
      </c>
      <c r="AF16" s="155">
        <f t="shared" si="154"/>
        <v>4083.6266634281078</v>
      </c>
      <c r="AG16" s="155">
        <f t="shared" si="154"/>
        <v>3939.9751078590584</v>
      </c>
      <c r="AH16" s="155">
        <f t="shared" si="154"/>
        <v>3795.7250041418047</v>
      </c>
      <c r="AI16" s="155">
        <f t="shared" si="154"/>
        <v>3650.8738583257291</v>
      </c>
      <c r="AJ16" s="155">
        <f t="shared" si="154"/>
        <v>3505.4191660687529</v>
      </c>
      <c r="AK16" s="155">
        <f t="shared" si="154"/>
        <v>3359.3584125940392</v>
      </c>
      <c r="AL16" s="155">
        <f t="shared" si="154"/>
        <v>3212.6890726465144</v>
      </c>
      <c r="AM16" s="155">
        <f t="shared" si="154"/>
        <v>3065.408610449208</v>
      </c>
      <c r="AN16" s="155">
        <f t="shared" si="154"/>
        <v>2917.5144796594132</v>
      </c>
      <c r="AO16" s="155">
        <f t="shared" si="154"/>
        <v>2769.0041233246607</v>
      </c>
      <c r="AP16" s="155">
        <f t="shared" si="154"/>
        <v>2619.8749738385136</v>
      </c>
      <c r="AQ16" s="155">
        <f t="shared" si="154"/>
        <v>2470.1244528961743</v>
      </c>
      <c r="AR16" s="155">
        <f t="shared" si="154"/>
        <v>2319.7499714499081</v>
      </c>
      <c r="AS16" s="155">
        <f t="shared" si="154"/>
        <v>2168.7489296642825</v>
      </c>
      <c r="AT16" s="155">
        <f t="shared" si="154"/>
        <v>2017.118716871217</v>
      </c>
      <c r="AU16" s="155">
        <f t="shared" si="154"/>
        <v>1864.856711524847</v>
      </c>
      <c r="AV16" s="155">
        <f t="shared" si="154"/>
        <v>1711.9602811562006</v>
      </c>
      <c r="AW16" s="155">
        <f t="shared" si="154"/>
        <v>1558.4267823276848</v>
      </c>
      <c r="AX16" s="155">
        <f t="shared" si="154"/>
        <v>1404.2535605873834</v>
      </c>
      <c r="AY16" s="155">
        <f t="shared" si="154"/>
        <v>1249.4379504231642</v>
      </c>
      <c r="AZ16" s="155">
        <f t="shared" si="154"/>
        <v>1093.9772752165941</v>
      </c>
      <c r="BA16" s="155">
        <f t="shared" si="154"/>
        <v>937.86884719666318</v>
      </c>
      <c r="BB16" s="155">
        <f t="shared" si="154"/>
        <v>781.10996739331597</v>
      </c>
      <c r="BC16" s="155">
        <f t="shared" si="154"/>
        <v>623.69792559078815</v>
      </c>
      <c r="BD16" s="155">
        <f t="shared" si="154"/>
        <v>465.63000028074975</v>
      </c>
      <c r="BE16" s="155">
        <f t="shared" si="154"/>
        <v>306.90345861525287</v>
      </c>
      <c r="BF16" s="155">
        <f t="shared" si="154"/>
        <v>147.5155563594831</v>
      </c>
      <c r="BG16" s="155">
        <f t="shared" si="154"/>
        <v>0</v>
      </c>
      <c r="BH16" s="155">
        <f t="shared" si="154"/>
        <v>0</v>
      </c>
      <c r="BI16" s="155">
        <f t="shared" si="154"/>
        <v>0</v>
      </c>
      <c r="BJ16" s="155">
        <f t="shared" si="154"/>
        <v>0</v>
      </c>
      <c r="BK16" s="155">
        <f t="shared" si="154"/>
        <v>0</v>
      </c>
      <c r="BL16" s="155">
        <f t="shared" si="154"/>
        <v>0</v>
      </c>
      <c r="BM16" s="155">
        <f t="shared" si="154"/>
        <v>0</v>
      </c>
      <c r="BN16" s="155">
        <f t="shared" si="154"/>
        <v>0</v>
      </c>
      <c r="BO16" s="155">
        <f t="shared" si="154"/>
        <v>0</v>
      </c>
      <c r="BP16" s="155">
        <f t="shared" si="154"/>
        <v>0</v>
      </c>
      <c r="BQ16" s="155">
        <f t="shared" ref="BQ16:CU16" si="155">BQ14+BQ15</f>
        <v>0</v>
      </c>
      <c r="BR16" s="155">
        <f t="shared" si="155"/>
        <v>0</v>
      </c>
      <c r="BS16" s="155">
        <f t="shared" si="155"/>
        <v>0</v>
      </c>
      <c r="BT16" s="155">
        <f t="shared" si="155"/>
        <v>0</v>
      </c>
      <c r="BU16" s="155">
        <f t="shared" si="155"/>
        <v>0</v>
      </c>
      <c r="BV16" s="155">
        <f t="shared" si="155"/>
        <v>0</v>
      </c>
      <c r="BW16" s="155">
        <f t="shared" si="155"/>
        <v>0</v>
      </c>
      <c r="BX16" s="155">
        <f t="shared" si="155"/>
        <v>0</v>
      </c>
      <c r="BY16" s="155">
        <f t="shared" si="155"/>
        <v>0</v>
      </c>
      <c r="BZ16" s="155">
        <f t="shared" si="155"/>
        <v>0</v>
      </c>
      <c r="CA16" s="155">
        <f t="shared" si="155"/>
        <v>0</v>
      </c>
      <c r="CB16" s="155">
        <f t="shared" si="155"/>
        <v>0</v>
      </c>
      <c r="CC16" s="155">
        <f t="shared" si="155"/>
        <v>0</v>
      </c>
      <c r="CD16" s="155">
        <f t="shared" si="155"/>
        <v>0</v>
      </c>
      <c r="CE16" s="155">
        <f t="shared" si="155"/>
        <v>0</v>
      </c>
      <c r="CF16" s="155">
        <f t="shared" si="155"/>
        <v>0</v>
      </c>
      <c r="CG16" s="155">
        <f t="shared" si="155"/>
        <v>0</v>
      </c>
      <c r="CH16" s="155">
        <f t="shared" si="155"/>
        <v>0</v>
      </c>
      <c r="CI16" s="155">
        <f t="shared" si="155"/>
        <v>0</v>
      </c>
      <c r="CJ16" s="155">
        <f t="shared" si="155"/>
        <v>0</v>
      </c>
      <c r="CK16" s="155">
        <f t="shared" si="155"/>
        <v>0</v>
      </c>
      <c r="CL16" s="155">
        <f t="shared" si="155"/>
        <v>0</v>
      </c>
      <c r="CM16" s="155">
        <f t="shared" si="155"/>
        <v>0</v>
      </c>
      <c r="CN16" s="155">
        <f t="shared" si="155"/>
        <v>0</v>
      </c>
      <c r="CO16" s="155">
        <f t="shared" si="155"/>
        <v>0</v>
      </c>
      <c r="CP16" s="155">
        <f t="shared" si="155"/>
        <v>0</v>
      </c>
      <c r="CQ16" s="155">
        <f t="shared" si="155"/>
        <v>0</v>
      </c>
      <c r="CR16" s="155">
        <f t="shared" si="155"/>
        <v>0</v>
      </c>
      <c r="CS16" s="155">
        <f t="shared" si="155"/>
        <v>0</v>
      </c>
      <c r="CT16" s="155">
        <f t="shared" si="155"/>
        <v>0</v>
      </c>
      <c r="CU16" s="155">
        <f t="shared" si="155"/>
        <v>0</v>
      </c>
      <c r="CV16" s="155">
        <f t="shared" ref="CV16:EE16" si="156">CV14+CV15</f>
        <v>0</v>
      </c>
      <c r="CW16" s="155">
        <f t="shared" si="156"/>
        <v>0</v>
      </c>
      <c r="CX16" s="155">
        <f t="shared" si="156"/>
        <v>0</v>
      </c>
      <c r="CY16" s="155">
        <f t="shared" si="156"/>
        <v>0</v>
      </c>
      <c r="CZ16" s="155">
        <f t="shared" si="156"/>
        <v>0</v>
      </c>
      <c r="DA16" s="155">
        <f t="shared" si="156"/>
        <v>0</v>
      </c>
      <c r="DB16" s="155">
        <f t="shared" si="156"/>
        <v>0</v>
      </c>
      <c r="DC16" s="155">
        <f t="shared" si="156"/>
        <v>0</v>
      </c>
      <c r="DD16" s="155">
        <f t="shared" si="156"/>
        <v>0</v>
      </c>
      <c r="DE16" s="155">
        <f t="shared" si="156"/>
        <v>0</v>
      </c>
      <c r="DF16" s="155">
        <f t="shared" si="156"/>
        <v>0</v>
      </c>
      <c r="DG16" s="155">
        <f t="shared" si="156"/>
        <v>0</v>
      </c>
      <c r="DH16" s="155">
        <f t="shared" si="156"/>
        <v>0</v>
      </c>
      <c r="DI16" s="155">
        <f t="shared" si="156"/>
        <v>0</v>
      </c>
      <c r="DJ16" s="155">
        <f t="shared" si="156"/>
        <v>0</v>
      </c>
      <c r="DK16" s="155">
        <f t="shared" si="156"/>
        <v>0</v>
      </c>
      <c r="DL16" s="155">
        <f t="shared" si="156"/>
        <v>0</v>
      </c>
      <c r="DM16" s="155">
        <f t="shared" si="156"/>
        <v>0</v>
      </c>
      <c r="DN16" s="155">
        <f t="shared" si="156"/>
        <v>0</v>
      </c>
      <c r="DO16" s="155">
        <f t="shared" si="156"/>
        <v>0</v>
      </c>
      <c r="DP16" s="155">
        <f t="shared" si="156"/>
        <v>0</v>
      </c>
      <c r="DQ16" s="155">
        <f t="shared" si="156"/>
        <v>0</v>
      </c>
      <c r="DR16" s="155">
        <f t="shared" si="156"/>
        <v>0</v>
      </c>
      <c r="DS16" s="155">
        <f t="shared" si="156"/>
        <v>0</v>
      </c>
      <c r="DT16" s="155">
        <f t="shared" si="156"/>
        <v>0</v>
      </c>
      <c r="DU16" s="155">
        <f t="shared" si="156"/>
        <v>0</v>
      </c>
      <c r="DV16" s="155">
        <f t="shared" si="156"/>
        <v>0</v>
      </c>
      <c r="DW16" s="155">
        <f t="shared" si="156"/>
        <v>0</v>
      </c>
      <c r="DX16" s="155">
        <f t="shared" si="156"/>
        <v>0</v>
      </c>
      <c r="DY16" s="155">
        <f t="shared" si="156"/>
        <v>0</v>
      </c>
      <c r="DZ16" s="155">
        <f t="shared" si="156"/>
        <v>0</v>
      </c>
      <c r="EA16" s="155">
        <f t="shared" si="156"/>
        <v>0</v>
      </c>
      <c r="EB16" s="155">
        <f t="shared" si="156"/>
        <v>0</v>
      </c>
      <c r="EC16" s="155">
        <f t="shared" si="156"/>
        <v>0</v>
      </c>
      <c r="ED16" s="155">
        <f t="shared" si="156"/>
        <v>0</v>
      </c>
      <c r="EE16" s="155">
        <f t="shared" si="156"/>
        <v>0</v>
      </c>
    </row>
    <row r="17" spans="1:135" x14ac:dyDescent="0.35">
      <c r="A17" s="36"/>
      <c r="B17" s="154" t="s">
        <v>36</v>
      </c>
      <c r="C17" s="155">
        <f>'In depth results'!$M$4</f>
        <v>160</v>
      </c>
      <c r="D17" s="155">
        <f>'In depth results'!$M$4</f>
        <v>160</v>
      </c>
      <c r="E17" s="155">
        <f>'In depth results'!$M$4</f>
        <v>160</v>
      </c>
      <c r="F17" s="155">
        <f>'In depth results'!$M$4</f>
        <v>160</v>
      </c>
      <c r="G17" s="155">
        <f>'In depth results'!$M$4</f>
        <v>160</v>
      </c>
      <c r="H17" s="155">
        <f>'In depth results'!$M$4</f>
        <v>160</v>
      </c>
      <c r="I17" s="155">
        <f>'In depth results'!$M$4</f>
        <v>160</v>
      </c>
      <c r="J17" s="155">
        <f>'In depth results'!$M$4</f>
        <v>160</v>
      </c>
      <c r="K17" s="155">
        <f>'In depth results'!$M$4</f>
        <v>160</v>
      </c>
      <c r="L17" s="155">
        <f>'In depth results'!$M$4</f>
        <v>160</v>
      </c>
      <c r="M17" s="155">
        <f>'In depth results'!$M$4</f>
        <v>160</v>
      </c>
      <c r="N17" s="155">
        <f>'In depth results'!$M$4</f>
        <v>160</v>
      </c>
      <c r="O17" s="155">
        <f>'In depth results'!$M$4</f>
        <v>160</v>
      </c>
      <c r="P17" s="155">
        <f>'In depth results'!$M$4</f>
        <v>160</v>
      </c>
      <c r="Q17" s="155">
        <f>'In depth results'!$M$4</f>
        <v>160</v>
      </c>
      <c r="R17" s="155">
        <f>'In depth results'!$M$4</f>
        <v>160</v>
      </c>
      <c r="S17" s="155">
        <f>'In depth results'!$M$4</f>
        <v>160</v>
      </c>
      <c r="T17" s="155">
        <f>'In depth results'!$M$4</f>
        <v>160</v>
      </c>
      <c r="U17" s="155">
        <f>'In depth results'!$M$4</f>
        <v>160</v>
      </c>
      <c r="V17" s="155">
        <f>'In depth results'!$M$4</f>
        <v>160</v>
      </c>
      <c r="W17" s="155">
        <f>'In depth results'!$M$4</f>
        <v>160</v>
      </c>
      <c r="X17" s="155">
        <f>'In depth results'!$M$4</f>
        <v>160</v>
      </c>
      <c r="Y17" s="155">
        <f>'In depth results'!$M$4</f>
        <v>160</v>
      </c>
      <c r="Z17" s="155">
        <f>'In depth results'!$M$4</f>
        <v>160</v>
      </c>
      <c r="AA17" s="155">
        <f>'In depth results'!$M$4</f>
        <v>160</v>
      </c>
      <c r="AB17" s="155">
        <f>'In depth results'!$M$4</f>
        <v>160</v>
      </c>
      <c r="AC17" s="155">
        <f>'In depth results'!$M$4</f>
        <v>160</v>
      </c>
      <c r="AD17" s="155">
        <f>'In depth results'!$M$4</f>
        <v>160</v>
      </c>
      <c r="AE17" s="155">
        <f>'In depth results'!$M$4</f>
        <v>160</v>
      </c>
      <c r="AF17" s="155">
        <f>'In depth results'!$M$4</f>
        <v>160</v>
      </c>
      <c r="AG17" s="155">
        <f>'In depth results'!$M$4</f>
        <v>160</v>
      </c>
      <c r="AH17" s="155">
        <f>'In depth results'!$M$4</f>
        <v>160</v>
      </c>
      <c r="AI17" s="155">
        <f>'In depth results'!$M$4</f>
        <v>160</v>
      </c>
      <c r="AJ17" s="155">
        <f>'In depth results'!$M$4</f>
        <v>160</v>
      </c>
      <c r="AK17" s="155">
        <f>'In depth results'!$M$4</f>
        <v>160</v>
      </c>
      <c r="AL17" s="155">
        <f>'In depth results'!$M$4</f>
        <v>160</v>
      </c>
      <c r="AM17" s="155">
        <f>'In depth results'!$M$4</f>
        <v>160</v>
      </c>
      <c r="AN17" s="155">
        <f>'In depth results'!$M$4</f>
        <v>160</v>
      </c>
      <c r="AO17" s="155">
        <f>'In depth results'!$M$4</f>
        <v>160</v>
      </c>
      <c r="AP17" s="155">
        <f>'In depth results'!$M$4</f>
        <v>160</v>
      </c>
      <c r="AQ17" s="155">
        <f>'In depth results'!$M$4</f>
        <v>160</v>
      </c>
      <c r="AR17" s="155">
        <f>'In depth results'!$M$4</f>
        <v>160</v>
      </c>
      <c r="AS17" s="155">
        <f>'In depth results'!$M$4</f>
        <v>160</v>
      </c>
      <c r="AT17" s="155">
        <f>'In depth results'!$M$4</f>
        <v>160</v>
      </c>
      <c r="AU17" s="155">
        <f>'In depth results'!$M$4</f>
        <v>160</v>
      </c>
      <c r="AV17" s="155">
        <f>'In depth results'!$M$4</f>
        <v>160</v>
      </c>
      <c r="AW17" s="155">
        <f>'In depth results'!$M$4</f>
        <v>160</v>
      </c>
      <c r="AX17" s="155">
        <f>'In depth results'!$M$4</f>
        <v>160</v>
      </c>
      <c r="AY17" s="155">
        <f>'In depth results'!$M$4</f>
        <v>160</v>
      </c>
      <c r="AZ17" s="155">
        <f>'In depth results'!$M$4</f>
        <v>160</v>
      </c>
      <c r="BA17" s="155">
        <f>'In depth results'!$M$4</f>
        <v>160</v>
      </c>
      <c r="BB17" s="155">
        <f>'In depth results'!$M$4</f>
        <v>160</v>
      </c>
      <c r="BC17" s="155">
        <f>'In depth results'!$M$4</f>
        <v>160</v>
      </c>
      <c r="BD17" s="155">
        <f>'In depth results'!$M$4</f>
        <v>160</v>
      </c>
      <c r="BE17" s="155">
        <f>'In depth results'!$M$4</f>
        <v>160</v>
      </c>
      <c r="BF17" s="155">
        <f>'In depth results'!$M$4</f>
        <v>160</v>
      </c>
      <c r="BG17" s="155">
        <f>'In depth results'!$M$4</f>
        <v>160</v>
      </c>
      <c r="BH17" s="155">
        <f>'In depth results'!$M$4</f>
        <v>160</v>
      </c>
      <c r="BI17" s="155">
        <f>'In depth results'!$M$4</f>
        <v>160</v>
      </c>
      <c r="BJ17" s="155">
        <f>'In depth results'!$M$4</f>
        <v>160</v>
      </c>
      <c r="BK17" s="155">
        <f>'In depth results'!$M$4</f>
        <v>160</v>
      </c>
      <c r="BL17" s="155">
        <f>'In depth results'!$M$4</f>
        <v>160</v>
      </c>
      <c r="BM17" s="155">
        <f>'In depth results'!$M$4</f>
        <v>160</v>
      </c>
      <c r="BN17" s="155">
        <f>'In depth results'!$M$4</f>
        <v>160</v>
      </c>
      <c r="BO17" s="155">
        <f>'In depth results'!$M$4</f>
        <v>160</v>
      </c>
      <c r="BP17" s="155">
        <f>'In depth results'!$M$4</f>
        <v>160</v>
      </c>
      <c r="BQ17" s="155">
        <f>'In depth results'!$M$4</f>
        <v>160</v>
      </c>
      <c r="BR17" s="155">
        <f>'In depth results'!$M$4</f>
        <v>160</v>
      </c>
      <c r="BS17" s="155">
        <f>'In depth results'!$M$4</f>
        <v>160</v>
      </c>
      <c r="BT17" s="155">
        <f>'In depth results'!$M$4</f>
        <v>160</v>
      </c>
      <c r="BU17" s="155">
        <f>'In depth results'!$M$4</f>
        <v>160</v>
      </c>
      <c r="BV17" s="155">
        <f>'In depth results'!$M$4</f>
        <v>160</v>
      </c>
      <c r="BW17" s="155">
        <f>'In depth results'!$M$4</f>
        <v>160</v>
      </c>
      <c r="BX17" s="155">
        <f>'In depth results'!$M$4</f>
        <v>160</v>
      </c>
      <c r="BY17" s="155">
        <f>'In depth results'!$M$4</f>
        <v>160</v>
      </c>
      <c r="BZ17" s="155">
        <f>'In depth results'!$M$4</f>
        <v>160</v>
      </c>
      <c r="CA17" s="155">
        <f>'In depth results'!$M$4</f>
        <v>160</v>
      </c>
      <c r="CB17" s="155">
        <f>'In depth results'!$M$4</f>
        <v>160</v>
      </c>
      <c r="CC17" s="155">
        <f>'In depth results'!$M$4</f>
        <v>160</v>
      </c>
      <c r="CD17" s="155">
        <f>'In depth results'!$M$4</f>
        <v>160</v>
      </c>
      <c r="CE17" s="155">
        <f>'In depth results'!$M$4</f>
        <v>160</v>
      </c>
      <c r="CF17" s="155">
        <f>'In depth results'!$M$4</f>
        <v>160</v>
      </c>
      <c r="CG17" s="155">
        <f>'In depth results'!$M$4</f>
        <v>160</v>
      </c>
      <c r="CH17" s="155">
        <f>'In depth results'!$M$4</f>
        <v>160</v>
      </c>
      <c r="CI17" s="155">
        <f>'In depth results'!$M$4</f>
        <v>160</v>
      </c>
      <c r="CJ17" s="155">
        <f>'In depth results'!$M$4</f>
        <v>160</v>
      </c>
      <c r="CK17" s="155">
        <f>'In depth results'!$M$4</f>
        <v>160</v>
      </c>
      <c r="CL17" s="155">
        <f>'In depth results'!$M$4</f>
        <v>160</v>
      </c>
      <c r="CM17" s="155">
        <f>'In depth results'!$M$4</f>
        <v>160</v>
      </c>
      <c r="CN17" s="155">
        <f>'In depth results'!$M$4</f>
        <v>160</v>
      </c>
      <c r="CO17" s="155">
        <f>'In depth results'!$M$4</f>
        <v>160</v>
      </c>
      <c r="CP17" s="155">
        <f>'In depth results'!$M$4</f>
        <v>160</v>
      </c>
      <c r="CQ17" s="155">
        <f>'In depth results'!$M$4</f>
        <v>160</v>
      </c>
      <c r="CR17" s="155">
        <f>'In depth results'!$M$4</f>
        <v>160</v>
      </c>
      <c r="CS17" s="155">
        <f>'In depth results'!$M$4</f>
        <v>160</v>
      </c>
      <c r="CT17" s="155">
        <f>'In depth results'!$M$4</f>
        <v>160</v>
      </c>
      <c r="CU17" s="155">
        <f>'In depth results'!$M$4</f>
        <v>160</v>
      </c>
      <c r="CV17" s="155">
        <f>'In depth results'!$M$4</f>
        <v>160</v>
      </c>
      <c r="CW17" s="155">
        <f>'In depth results'!$M$4</f>
        <v>160</v>
      </c>
      <c r="CX17" s="155">
        <f>'In depth results'!$M$4</f>
        <v>160</v>
      </c>
      <c r="CY17" s="155">
        <f>'In depth results'!$M$4</f>
        <v>160</v>
      </c>
      <c r="CZ17" s="155">
        <f>'In depth results'!$M$4</f>
        <v>160</v>
      </c>
      <c r="DA17" s="155">
        <f>'In depth results'!$M$4</f>
        <v>160</v>
      </c>
      <c r="DB17" s="155">
        <f>'In depth results'!$M$4</f>
        <v>160</v>
      </c>
      <c r="DC17" s="155">
        <f>'In depth results'!$M$4</f>
        <v>160</v>
      </c>
      <c r="DD17" s="155">
        <f>'In depth results'!$M$4</f>
        <v>160</v>
      </c>
      <c r="DE17" s="155">
        <f>'In depth results'!$M$4</f>
        <v>160</v>
      </c>
      <c r="DF17" s="155">
        <f>'In depth results'!$M$4</f>
        <v>160</v>
      </c>
      <c r="DG17" s="155">
        <f>'In depth results'!$M$4</f>
        <v>160</v>
      </c>
      <c r="DH17" s="155">
        <f>'In depth results'!$M$4</f>
        <v>160</v>
      </c>
      <c r="DI17" s="155">
        <f>'In depth results'!$M$4</f>
        <v>160</v>
      </c>
      <c r="DJ17" s="155">
        <f>'In depth results'!$M$4</f>
        <v>160</v>
      </c>
      <c r="DK17" s="155">
        <f>'In depth results'!$M$4</f>
        <v>160</v>
      </c>
      <c r="DL17" s="155">
        <f>'In depth results'!$M$4</f>
        <v>160</v>
      </c>
      <c r="DM17" s="155">
        <f>'In depth results'!$M$4</f>
        <v>160</v>
      </c>
      <c r="DN17" s="155">
        <f>'In depth results'!$M$4</f>
        <v>160</v>
      </c>
      <c r="DO17" s="155">
        <f>'In depth results'!$M$4</f>
        <v>160</v>
      </c>
      <c r="DP17" s="155">
        <f>'In depth results'!$M$4</f>
        <v>160</v>
      </c>
      <c r="DQ17" s="155">
        <f>'In depth results'!$M$4</f>
        <v>160</v>
      </c>
      <c r="DR17" s="155">
        <f>'In depth results'!$M$4</f>
        <v>160</v>
      </c>
      <c r="DS17" s="155">
        <f>'In depth results'!$M$4</f>
        <v>160</v>
      </c>
      <c r="DT17" s="155">
        <f>'In depth results'!$M$4</f>
        <v>160</v>
      </c>
      <c r="DU17" s="155">
        <f>'In depth results'!$M$4</f>
        <v>160</v>
      </c>
      <c r="DV17" s="155">
        <f>'In depth results'!$M$4</f>
        <v>160</v>
      </c>
      <c r="DW17" s="155">
        <f>'In depth results'!$M$4</f>
        <v>160</v>
      </c>
      <c r="DX17" s="155">
        <f>'In depth results'!$M$4</f>
        <v>160</v>
      </c>
      <c r="DY17" s="155">
        <f>'In depth results'!$M$4</f>
        <v>160</v>
      </c>
      <c r="DZ17" s="155">
        <f>'In depth results'!$M$4</f>
        <v>160</v>
      </c>
      <c r="EA17" s="155">
        <f>'In depth results'!$M$4</f>
        <v>160</v>
      </c>
      <c r="EB17" s="155">
        <f>'In depth results'!$M$4</f>
        <v>160</v>
      </c>
      <c r="EC17" s="155">
        <f>'In depth results'!$M$4</f>
        <v>160</v>
      </c>
      <c r="ED17" s="155">
        <f>'In depth results'!$M$4</f>
        <v>160</v>
      </c>
      <c r="EE17" s="155">
        <f>'In depth results'!$M$4</f>
        <v>160</v>
      </c>
    </row>
    <row r="18" spans="1:135" x14ac:dyDescent="0.35">
      <c r="A18" s="36"/>
      <c r="B18" s="154" t="s">
        <v>37</v>
      </c>
      <c r="C18" s="155">
        <f>C16-C17+C15</f>
        <v>7840</v>
      </c>
      <c r="D18" s="155">
        <f>IF(D17&gt;D16,0,D16-D17)</f>
        <v>7712.666666666667</v>
      </c>
      <c r="E18" s="155">
        <f t="shared" ref="E18:BP18" si="157">IF(E17&gt;E16,0,E16-E17)</f>
        <v>7584.8027777777779</v>
      </c>
      <c r="F18" s="155">
        <f t="shared" si="157"/>
        <v>7456.4061226851854</v>
      </c>
      <c r="G18" s="155">
        <f t="shared" si="157"/>
        <v>7327.4744815297072</v>
      </c>
      <c r="H18" s="155">
        <f t="shared" si="157"/>
        <v>7198.005625202748</v>
      </c>
      <c r="I18" s="155">
        <f t="shared" si="157"/>
        <v>7067.997315307759</v>
      </c>
      <c r="J18" s="155">
        <f t="shared" si="157"/>
        <v>6937.4473041215415</v>
      </c>
      <c r="K18" s="155">
        <f t="shared" si="157"/>
        <v>6806.3533345553815</v>
      </c>
      <c r="L18" s="155">
        <f t="shared" si="157"/>
        <v>6674.7131401160286</v>
      </c>
      <c r="M18" s="155">
        <f t="shared" si="157"/>
        <v>6542.5244448665117</v>
      </c>
      <c r="N18" s="155">
        <f t="shared" si="157"/>
        <v>6409.7849633867891</v>
      </c>
      <c r="O18" s="155">
        <f t="shared" si="157"/>
        <v>6276.4924007342343</v>
      </c>
      <c r="P18" s="155">
        <f t="shared" si="157"/>
        <v>6142.6444524039598</v>
      </c>
      <c r="Q18" s="155">
        <f t="shared" si="157"/>
        <v>6008.2388042889761</v>
      </c>
      <c r="R18" s="155">
        <f t="shared" si="157"/>
        <v>5873.2731326401799</v>
      </c>
      <c r="S18" s="155">
        <f t="shared" si="157"/>
        <v>5737.7451040261803</v>
      </c>
      <c r="T18" s="155">
        <f t="shared" si="157"/>
        <v>5601.6523752929561</v>
      </c>
      <c r="U18" s="155">
        <f t="shared" si="157"/>
        <v>5464.9925935233432</v>
      </c>
      <c r="V18" s="155">
        <f t="shared" si="157"/>
        <v>5327.7633959963568</v>
      </c>
      <c r="W18" s="155">
        <f t="shared" si="157"/>
        <v>5189.9624101463414</v>
      </c>
      <c r="X18" s="155">
        <f t="shared" si="157"/>
        <v>5051.5872535219514</v>
      </c>
      <c r="Y18" s="155">
        <f t="shared" si="157"/>
        <v>4912.6355337449595</v>
      </c>
      <c r="Z18" s="155">
        <f t="shared" si="157"/>
        <v>4773.1048484688972</v>
      </c>
      <c r="AA18" s="155">
        <f t="shared" si="157"/>
        <v>4632.9927853375175</v>
      </c>
      <c r="AB18" s="155">
        <f t="shared" si="157"/>
        <v>4492.2969219430906</v>
      </c>
      <c r="AC18" s="155">
        <f t="shared" si="157"/>
        <v>4351.0148257845203</v>
      </c>
      <c r="AD18" s="155">
        <f t="shared" si="157"/>
        <v>4209.1440542252894</v>
      </c>
      <c r="AE18" s="155">
        <f t="shared" si="157"/>
        <v>4066.6821544512277</v>
      </c>
      <c r="AF18" s="155">
        <f t="shared" si="157"/>
        <v>3923.6266634281078</v>
      </c>
      <c r="AG18" s="155">
        <f t="shared" si="157"/>
        <v>3779.9751078590584</v>
      </c>
      <c r="AH18" s="155">
        <f t="shared" si="157"/>
        <v>3635.7250041418047</v>
      </c>
      <c r="AI18" s="155">
        <f t="shared" si="157"/>
        <v>3490.8738583257291</v>
      </c>
      <c r="AJ18" s="155">
        <f t="shared" si="157"/>
        <v>3345.4191660687529</v>
      </c>
      <c r="AK18" s="155">
        <f t="shared" si="157"/>
        <v>3199.3584125940392</v>
      </c>
      <c r="AL18" s="155">
        <f t="shared" si="157"/>
        <v>3052.6890726465144</v>
      </c>
      <c r="AM18" s="155">
        <f t="shared" si="157"/>
        <v>2905.408610449208</v>
      </c>
      <c r="AN18" s="155">
        <f t="shared" si="157"/>
        <v>2757.5144796594132</v>
      </c>
      <c r="AO18" s="155">
        <f t="shared" si="157"/>
        <v>2609.0041233246607</v>
      </c>
      <c r="AP18" s="155">
        <f t="shared" si="157"/>
        <v>2459.8749738385136</v>
      </c>
      <c r="AQ18" s="155">
        <f t="shared" si="157"/>
        <v>2310.1244528961743</v>
      </c>
      <c r="AR18" s="155">
        <f t="shared" si="157"/>
        <v>2159.7499714499081</v>
      </c>
      <c r="AS18" s="155">
        <f t="shared" si="157"/>
        <v>2008.7489296642825</v>
      </c>
      <c r="AT18" s="155">
        <f t="shared" si="157"/>
        <v>1857.118716871217</v>
      </c>
      <c r="AU18" s="155">
        <f t="shared" si="157"/>
        <v>1704.856711524847</v>
      </c>
      <c r="AV18" s="155">
        <f t="shared" si="157"/>
        <v>1551.9602811562006</v>
      </c>
      <c r="AW18" s="155">
        <f t="shared" si="157"/>
        <v>1398.4267823276848</v>
      </c>
      <c r="AX18" s="155">
        <f t="shared" si="157"/>
        <v>1244.2535605873834</v>
      </c>
      <c r="AY18" s="155">
        <f t="shared" si="157"/>
        <v>1089.4379504231642</v>
      </c>
      <c r="AZ18" s="155">
        <f t="shared" si="157"/>
        <v>933.97727521659408</v>
      </c>
      <c r="BA18" s="155">
        <f t="shared" si="157"/>
        <v>777.86884719666318</v>
      </c>
      <c r="BB18" s="155">
        <f t="shared" si="157"/>
        <v>621.10996739331597</v>
      </c>
      <c r="BC18" s="155">
        <f t="shared" si="157"/>
        <v>463.69792559078815</v>
      </c>
      <c r="BD18" s="155">
        <f t="shared" si="157"/>
        <v>305.63000028074975</v>
      </c>
      <c r="BE18" s="155">
        <f t="shared" si="157"/>
        <v>146.90345861525287</v>
      </c>
      <c r="BF18" s="155">
        <f t="shared" si="157"/>
        <v>0</v>
      </c>
      <c r="BG18" s="155">
        <f t="shared" si="157"/>
        <v>0</v>
      </c>
      <c r="BH18" s="155">
        <f t="shared" si="157"/>
        <v>0</v>
      </c>
      <c r="BI18" s="155">
        <f t="shared" si="157"/>
        <v>0</v>
      </c>
      <c r="BJ18" s="155">
        <f t="shared" si="157"/>
        <v>0</v>
      </c>
      <c r="BK18" s="155">
        <f t="shared" si="157"/>
        <v>0</v>
      </c>
      <c r="BL18" s="155">
        <f t="shared" si="157"/>
        <v>0</v>
      </c>
      <c r="BM18" s="155">
        <f t="shared" si="157"/>
        <v>0</v>
      </c>
      <c r="BN18" s="155">
        <f t="shared" si="157"/>
        <v>0</v>
      </c>
      <c r="BO18" s="155">
        <f t="shared" si="157"/>
        <v>0</v>
      </c>
      <c r="BP18" s="155">
        <f t="shared" si="157"/>
        <v>0</v>
      </c>
      <c r="BQ18" s="155">
        <f t="shared" ref="BQ18:CU18" si="158">IF(BQ17&gt;BQ16,0,BQ16-BQ17)</f>
        <v>0</v>
      </c>
      <c r="BR18" s="155">
        <f t="shared" si="158"/>
        <v>0</v>
      </c>
      <c r="BS18" s="155">
        <f t="shared" si="158"/>
        <v>0</v>
      </c>
      <c r="BT18" s="155">
        <f t="shared" si="158"/>
        <v>0</v>
      </c>
      <c r="BU18" s="155">
        <f t="shared" si="158"/>
        <v>0</v>
      </c>
      <c r="BV18" s="155">
        <f t="shared" si="158"/>
        <v>0</v>
      </c>
      <c r="BW18" s="155">
        <f t="shared" si="158"/>
        <v>0</v>
      </c>
      <c r="BX18" s="155">
        <f t="shared" si="158"/>
        <v>0</v>
      </c>
      <c r="BY18" s="155">
        <f t="shared" si="158"/>
        <v>0</v>
      </c>
      <c r="BZ18" s="155">
        <f t="shared" si="158"/>
        <v>0</v>
      </c>
      <c r="CA18" s="155">
        <f t="shared" si="158"/>
        <v>0</v>
      </c>
      <c r="CB18" s="155">
        <f t="shared" si="158"/>
        <v>0</v>
      </c>
      <c r="CC18" s="155">
        <f t="shared" si="158"/>
        <v>0</v>
      </c>
      <c r="CD18" s="155">
        <f t="shared" si="158"/>
        <v>0</v>
      </c>
      <c r="CE18" s="155">
        <f t="shared" si="158"/>
        <v>0</v>
      </c>
      <c r="CF18" s="155">
        <f t="shared" si="158"/>
        <v>0</v>
      </c>
      <c r="CG18" s="155">
        <f t="shared" si="158"/>
        <v>0</v>
      </c>
      <c r="CH18" s="155">
        <f t="shared" si="158"/>
        <v>0</v>
      </c>
      <c r="CI18" s="155">
        <f t="shared" si="158"/>
        <v>0</v>
      </c>
      <c r="CJ18" s="155">
        <f t="shared" si="158"/>
        <v>0</v>
      </c>
      <c r="CK18" s="155">
        <f t="shared" si="158"/>
        <v>0</v>
      </c>
      <c r="CL18" s="155">
        <f t="shared" si="158"/>
        <v>0</v>
      </c>
      <c r="CM18" s="155">
        <f t="shared" si="158"/>
        <v>0</v>
      </c>
      <c r="CN18" s="155">
        <f t="shared" si="158"/>
        <v>0</v>
      </c>
      <c r="CO18" s="155">
        <f t="shared" si="158"/>
        <v>0</v>
      </c>
      <c r="CP18" s="155">
        <f t="shared" si="158"/>
        <v>0</v>
      </c>
      <c r="CQ18" s="155">
        <f t="shared" si="158"/>
        <v>0</v>
      </c>
      <c r="CR18" s="155">
        <f t="shared" si="158"/>
        <v>0</v>
      </c>
      <c r="CS18" s="155">
        <f t="shared" si="158"/>
        <v>0</v>
      </c>
      <c r="CT18" s="155">
        <f t="shared" si="158"/>
        <v>0</v>
      </c>
      <c r="CU18" s="155">
        <f t="shared" si="158"/>
        <v>0</v>
      </c>
      <c r="CV18" s="155">
        <f t="shared" ref="CV18" si="159">IF(CV17&gt;CV16,0,CV16-CV17)</f>
        <v>0</v>
      </c>
      <c r="CW18" s="155">
        <f t="shared" ref="CW18" si="160">IF(CW17&gt;CW16,0,CW16-CW17)</f>
        <v>0</v>
      </c>
      <c r="CX18" s="155">
        <f t="shared" ref="CX18" si="161">IF(CX17&gt;CX16,0,CX16-CX17)</f>
        <v>0</v>
      </c>
      <c r="CY18" s="155">
        <f t="shared" ref="CY18" si="162">IF(CY17&gt;CY16,0,CY16-CY17)</f>
        <v>0</v>
      </c>
      <c r="CZ18" s="155">
        <f t="shared" ref="CZ18" si="163">IF(CZ17&gt;CZ16,0,CZ16-CZ17)</f>
        <v>0</v>
      </c>
      <c r="DA18" s="155">
        <f t="shared" ref="DA18" si="164">IF(DA17&gt;DA16,0,DA16-DA17)</f>
        <v>0</v>
      </c>
      <c r="DB18" s="155">
        <f t="shared" ref="DB18" si="165">IF(DB17&gt;DB16,0,DB16-DB17)</f>
        <v>0</v>
      </c>
      <c r="DC18" s="155">
        <f t="shared" ref="DC18" si="166">IF(DC17&gt;DC16,0,DC16-DC17)</f>
        <v>0</v>
      </c>
      <c r="DD18" s="155">
        <f t="shared" ref="DD18" si="167">IF(DD17&gt;DD16,0,DD16-DD17)</f>
        <v>0</v>
      </c>
      <c r="DE18" s="155">
        <f t="shared" ref="DE18" si="168">IF(DE17&gt;DE16,0,DE16-DE17)</f>
        <v>0</v>
      </c>
      <c r="DF18" s="155">
        <f t="shared" ref="DF18" si="169">IF(DF17&gt;DF16,0,DF16-DF17)</f>
        <v>0</v>
      </c>
      <c r="DG18" s="155">
        <f t="shared" ref="DG18" si="170">IF(DG17&gt;DG16,0,DG16-DG17)</f>
        <v>0</v>
      </c>
      <c r="DH18" s="155">
        <f t="shared" ref="DH18" si="171">IF(DH17&gt;DH16,0,DH16-DH17)</f>
        <v>0</v>
      </c>
      <c r="DI18" s="155">
        <f t="shared" ref="DI18" si="172">IF(DI17&gt;DI16,0,DI16-DI17)</f>
        <v>0</v>
      </c>
      <c r="DJ18" s="155">
        <f t="shared" ref="DJ18" si="173">IF(DJ17&gt;DJ16,0,DJ16-DJ17)</f>
        <v>0</v>
      </c>
      <c r="DK18" s="155">
        <f t="shared" ref="DK18" si="174">IF(DK17&gt;DK16,0,DK16-DK17)</f>
        <v>0</v>
      </c>
      <c r="DL18" s="155">
        <f t="shared" ref="DL18" si="175">IF(DL17&gt;DL16,0,DL16-DL17)</f>
        <v>0</v>
      </c>
      <c r="DM18" s="155">
        <f t="shared" ref="DM18" si="176">IF(DM17&gt;DM16,0,DM16-DM17)</f>
        <v>0</v>
      </c>
      <c r="DN18" s="155">
        <f t="shared" ref="DN18" si="177">IF(DN17&gt;DN16,0,DN16-DN17)</f>
        <v>0</v>
      </c>
      <c r="DO18" s="155">
        <f t="shared" ref="DO18" si="178">IF(DO17&gt;DO16,0,DO16-DO17)</f>
        <v>0</v>
      </c>
      <c r="DP18" s="155">
        <f t="shared" ref="DP18" si="179">IF(DP17&gt;DP16,0,DP16-DP17)</f>
        <v>0</v>
      </c>
      <c r="DQ18" s="155">
        <f t="shared" ref="DQ18" si="180">IF(DQ17&gt;DQ16,0,DQ16-DQ17)</f>
        <v>0</v>
      </c>
      <c r="DR18" s="155">
        <f t="shared" ref="DR18" si="181">IF(DR17&gt;DR16,0,DR16-DR17)</f>
        <v>0</v>
      </c>
      <c r="DS18" s="155">
        <f t="shared" ref="DS18" si="182">IF(DS17&gt;DS16,0,DS16-DS17)</f>
        <v>0</v>
      </c>
      <c r="DT18" s="155">
        <f t="shared" ref="DT18" si="183">IF(DT17&gt;DT16,0,DT16-DT17)</f>
        <v>0</v>
      </c>
      <c r="DU18" s="155">
        <f t="shared" ref="DU18" si="184">IF(DU17&gt;DU16,0,DU16-DU17)</f>
        <v>0</v>
      </c>
      <c r="DV18" s="155">
        <f t="shared" ref="DV18" si="185">IF(DV17&gt;DV16,0,DV16-DV17)</f>
        <v>0</v>
      </c>
      <c r="DW18" s="155">
        <f t="shared" ref="DW18" si="186">IF(DW17&gt;DW16,0,DW16-DW17)</f>
        <v>0</v>
      </c>
      <c r="DX18" s="155">
        <f t="shared" ref="DX18" si="187">IF(DX17&gt;DX16,0,DX16-DX17)</f>
        <v>0</v>
      </c>
      <c r="DY18" s="155">
        <f t="shared" ref="DY18" si="188">IF(DY17&gt;DY16,0,DY16-DY17)</f>
        <v>0</v>
      </c>
      <c r="DZ18" s="155">
        <f t="shared" ref="DZ18" si="189">IF(DZ17&gt;DZ16,0,DZ16-DZ17)</f>
        <v>0</v>
      </c>
      <c r="EA18" s="155">
        <f t="shared" ref="EA18" si="190">IF(EA17&gt;EA16,0,EA16-EA17)</f>
        <v>0</v>
      </c>
      <c r="EB18" s="155">
        <f t="shared" ref="EB18" si="191">IF(EB17&gt;EB16,0,EB16-EB17)</f>
        <v>0</v>
      </c>
      <c r="EC18" s="155">
        <f t="shared" ref="EC18" si="192">IF(EC17&gt;EC16,0,EC16-EC17)</f>
        <v>0</v>
      </c>
      <c r="ED18" s="155">
        <f t="shared" ref="ED18" si="193">IF(ED17&gt;ED16,0,ED16-ED17)</f>
        <v>0</v>
      </c>
      <c r="EE18" s="155">
        <f t="shared" ref="EE18" si="194">IF(EE17&gt;EE16,0,EE16-EE17)</f>
        <v>0</v>
      </c>
    </row>
    <row r="19" spans="1:135" x14ac:dyDescent="0.35">
      <c r="A19" s="36"/>
      <c r="B19" s="154"/>
      <c r="C19" s="153" t="str">
        <f>IF(C18=0,"PAID OFF","")</f>
        <v/>
      </c>
      <c r="D19" s="153" t="str">
        <f t="shared" ref="D19:BO19" si="195">IF(D18=0,"PAID OFF","")</f>
        <v/>
      </c>
      <c r="E19" s="153" t="str">
        <f t="shared" si="195"/>
        <v/>
      </c>
      <c r="F19" s="153" t="str">
        <f t="shared" si="195"/>
        <v/>
      </c>
      <c r="G19" s="153" t="str">
        <f t="shared" si="195"/>
        <v/>
      </c>
      <c r="H19" s="153" t="str">
        <f t="shared" si="195"/>
        <v/>
      </c>
      <c r="I19" s="153" t="str">
        <f t="shared" si="195"/>
        <v/>
      </c>
      <c r="J19" s="153" t="str">
        <f t="shared" si="195"/>
        <v/>
      </c>
      <c r="K19" s="153" t="str">
        <f t="shared" si="195"/>
        <v/>
      </c>
      <c r="L19" s="153" t="str">
        <f t="shared" si="195"/>
        <v/>
      </c>
      <c r="M19" s="153" t="str">
        <f t="shared" si="195"/>
        <v/>
      </c>
      <c r="N19" s="153" t="str">
        <f t="shared" si="195"/>
        <v/>
      </c>
      <c r="O19" s="153" t="str">
        <f t="shared" si="195"/>
        <v/>
      </c>
      <c r="P19" s="153" t="str">
        <f t="shared" si="195"/>
        <v/>
      </c>
      <c r="Q19" s="153" t="str">
        <f t="shared" si="195"/>
        <v/>
      </c>
      <c r="R19" s="153" t="str">
        <f t="shared" si="195"/>
        <v/>
      </c>
      <c r="S19" s="153" t="str">
        <f t="shared" si="195"/>
        <v/>
      </c>
      <c r="T19" s="153" t="str">
        <f t="shared" si="195"/>
        <v/>
      </c>
      <c r="U19" s="153" t="str">
        <f t="shared" si="195"/>
        <v/>
      </c>
      <c r="V19" s="153" t="str">
        <f t="shared" si="195"/>
        <v/>
      </c>
      <c r="W19" s="153" t="str">
        <f t="shared" si="195"/>
        <v/>
      </c>
      <c r="X19" s="153" t="str">
        <f t="shared" si="195"/>
        <v/>
      </c>
      <c r="Y19" s="153" t="str">
        <f t="shared" si="195"/>
        <v/>
      </c>
      <c r="Z19" s="153" t="str">
        <f t="shared" si="195"/>
        <v/>
      </c>
      <c r="AA19" s="153" t="str">
        <f t="shared" si="195"/>
        <v/>
      </c>
      <c r="AB19" s="153" t="str">
        <f t="shared" si="195"/>
        <v/>
      </c>
      <c r="AC19" s="153" t="str">
        <f t="shared" si="195"/>
        <v/>
      </c>
      <c r="AD19" s="153" t="str">
        <f t="shared" si="195"/>
        <v/>
      </c>
      <c r="AE19" s="153" t="str">
        <f t="shared" si="195"/>
        <v/>
      </c>
      <c r="AF19" s="153" t="str">
        <f t="shared" si="195"/>
        <v/>
      </c>
      <c r="AG19" s="153" t="str">
        <f t="shared" si="195"/>
        <v/>
      </c>
      <c r="AH19" s="153" t="str">
        <f t="shared" si="195"/>
        <v/>
      </c>
      <c r="AI19" s="153" t="str">
        <f t="shared" si="195"/>
        <v/>
      </c>
      <c r="AJ19" s="153" t="str">
        <f t="shared" si="195"/>
        <v/>
      </c>
      <c r="AK19" s="153" t="str">
        <f t="shared" si="195"/>
        <v/>
      </c>
      <c r="AL19" s="153" t="str">
        <f t="shared" si="195"/>
        <v/>
      </c>
      <c r="AM19" s="153" t="str">
        <f t="shared" si="195"/>
        <v/>
      </c>
      <c r="AN19" s="153" t="str">
        <f t="shared" si="195"/>
        <v/>
      </c>
      <c r="AO19" s="153" t="str">
        <f t="shared" si="195"/>
        <v/>
      </c>
      <c r="AP19" s="153" t="str">
        <f t="shared" si="195"/>
        <v/>
      </c>
      <c r="AQ19" s="153" t="str">
        <f t="shared" si="195"/>
        <v/>
      </c>
      <c r="AR19" s="153" t="str">
        <f t="shared" si="195"/>
        <v/>
      </c>
      <c r="AS19" s="153" t="str">
        <f t="shared" si="195"/>
        <v/>
      </c>
      <c r="AT19" s="153" t="str">
        <f t="shared" si="195"/>
        <v/>
      </c>
      <c r="AU19" s="153" t="str">
        <f t="shared" si="195"/>
        <v/>
      </c>
      <c r="AV19" s="153" t="str">
        <f t="shared" si="195"/>
        <v/>
      </c>
      <c r="AW19" s="153" t="str">
        <f t="shared" si="195"/>
        <v/>
      </c>
      <c r="AX19" s="153" t="str">
        <f t="shared" si="195"/>
        <v/>
      </c>
      <c r="AY19" s="153" t="str">
        <f t="shared" si="195"/>
        <v/>
      </c>
      <c r="AZ19" s="153" t="str">
        <f t="shared" si="195"/>
        <v/>
      </c>
      <c r="BA19" s="153" t="str">
        <f t="shared" si="195"/>
        <v/>
      </c>
      <c r="BB19" s="153" t="str">
        <f t="shared" si="195"/>
        <v/>
      </c>
      <c r="BC19" s="153" t="str">
        <f t="shared" si="195"/>
        <v/>
      </c>
      <c r="BD19" s="153" t="str">
        <f t="shared" si="195"/>
        <v/>
      </c>
      <c r="BE19" s="153" t="str">
        <f t="shared" si="195"/>
        <v/>
      </c>
      <c r="BF19" s="153" t="str">
        <f t="shared" si="195"/>
        <v>PAID OFF</v>
      </c>
      <c r="BG19" s="153" t="str">
        <f t="shared" si="195"/>
        <v>PAID OFF</v>
      </c>
      <c r="BH19" s="153" t="str">
        <f t="shared" si="195"/>
        <v>PAID OFF</v>
      </c>
      <c r="BI19" s="153" t="str">
        <f t="shared" si="195"/>
        <v>PAID OFF</v>
      </c>
      <c r="BJ19" s="153" t="str">
        <f t="shared" si="195"/>
        <v>PAID OFF</v>
      </c>
      <c r="BK19" s="153" t="str">
        <f t="shared" si="195"/>
        <v>PAID OFF</v>
      </c>
      <c r="BL19" s="153" t="str">
        <f t="shared" si="195"/>
        <v>PAID OFF</v>
      </c>
      <c r="BM19" s="153" t="str">
        <f t="shared" si="195"/>
        <v>PAID OFF</v>
      </c>
      <c r="BN19" s="153" t="str">
        <f t="shared" si="195"/>
        <v>PAID OFF</v>
      </c>
      <c r="BO19" s="153" t="str">
        <f t="shared" si="195"/>
        <v>PAID OFF</v>
      </c>
      <c r="BP19" s="153" t="str">
        <f t="shared" ref="BP19:CU19" si="196">IF(BP18=0,"PAID OFF","")</f>
        <v>PAID OFF</v>
      </c>
      <c r="BQ19" s="153" t="str">
        <f t="shared" si="196"/>
        <v>PAID OFF</v>
      </c>
      <c r="BR19" s="153" t="str">
        <f t="shared" si="196"/>
        <v>PAID OFF</v>
      </c>
      <c r="BS19" s="153" t="str">
        <f t="shared" si="196"/>
        <v>PAID OFF</v>
      </c>
      <c r="BT19" s="153" t="str">
        <f t="shared" si="196"/>
        <v>PAID OFF</v>
      </c>
      <c r="BU19" s="153" t="str">
        <f t="shared" si="196"/>
        <v>PAID OFF</v>
      </c>
      <c r="BV19" s="153" t="str">
        <f t="shared" si="196"/>
        <v>PAID OFF</v>
      </c>
      <c r="BW19" s="153" t="str">
        <f t="shared" si="196"/>
        <v>PAID OFF</v>
      </c>
      <c r="BX19" s="153" t="str">
        <f t="shared" si="196"/>
        <v>PAID OFF</v>
      </c>
      <c r="BY19" s="153" t="str">
        <f t="shared" si="196"/>
        <v>PAID OFF</v>
      </c>
      <c r="BZ19" s="153" t="str">
        <f t="shared" si="196"/>
        <v>PAID OFF</v>
      </c>
      <c r="CA19" s="153" t="str">
        <f t="shared" si="196"/>
        <v>PAID OFF</v>
      </c>
      <c r="CB19" s="153" t="str">
        <f t="shared" si="196"/>
        <v>PAID OFF</v>
      </c>
      <c r="CC19" s="153" t="str">
        <f t="shared" si="196"/>
        <v>PAID OFF</v>
      </c>
      <c r="CD19" s="153" t="str">
        <f t="shared" si="196"/>
        <v>PAID OFF</v>
      </c>
      <c r="CE19" s="153" t="str">
        <f t="shared" si="196"/>
        <v>PAID OFF</v>
      </c>
      <c r="CF19" s="153" t="str">
        <f t="shared" si="196"/>
        <v>PAID OFF</v>
      </c>
      <c r="CG19" s="153" t="str">
        <f t="shared" si="196"/>
        <v>PAID OFF</v>
      </c>
      <c r="CH19" s="153" t="str">
        <f t="shared" si="196"/>
        <v>PAID OFF</v>
      </c>
      <c r="CI19" s="153" t="str">
        <f t="shared" si="196"/>
        <v>PAID OFF</v>
      </c>
      <c r="CJ19" s="153" t="str">
        <f t="shared" si="196"/>
        <v>PAID OFF</v>
      </c>
      <c r="CK19" s="153" t="str">
        <f t="shared" si="196"/>
        <v>PAID OFF</v>
      </c>
      <c r="CL19" s="153" t="str">
        <f t="shared" si="196"/>
        <v>PAID OFF</v>
      </c>
      <c r="CM19" s="153" t="str">
        <f t="shared" si="196"/>
        <v>PAID OFF</v>
      </c>
      <c r="CN19" s="153" t="str">
        <f t="shared" si="196"/>
        <v>PAID OFF</v>
      </c>
      <c r="CO19" s="153" t="str">
        <f t="shared" si="196"/>
        <v>PAID OFF</v>
      </c>
      <c r="CP19" s="153" t="str">
        <f t="shared" si="196"/>
        <v>PAID OFF</v>
      </c>
      <c r="CQ19" s="153" t="str">
        <f t="shared" si="196"/>
        <v>PAID OFF</v>
      </c>
      <c r="CR19" s="153" t="str">
        <f t="shared" si="196"/>
        <v>PAID OFF</v>
      </c>
      <c r="CS19" s="153" t="str">
        <f t="shared" si="196"/>
        <v>PAID OFF</v>
      </c>
      <c r="CT19" s="153" t="str">
        <f t="shared" si="196"/>
        <v>PAID OFF</v>
      </c>
      <c r="CU19" s="153" t="str">
        <f t="shared" si="196"/>
        <v>PAID OFF</v>
      </c>
      <c r="CV19" s="153" t="str">
        <f t="shared" ref="CV19:EE19" si="197">IF(CV18=0,"PAID OFF","")</f>
        <v>PAID OFF</v>
      </c>
      <c r="CW19" s="153" t="str">
        <f t="shared" si="197"/>
        <v>PAID OFF</v>
      </c>
      <c r="CX19" s="153" t="str">
        <f t="shared" si="197"/>
        <v>PAID OFF</v>
      </c>
      <c r="CY19" s="153" t="str">
        <f t="shared" si="197"/>
        <v>PAID OFF</v>
      </c>
      <c r="CZ19" s="153" t="str">
        <f t="shared" si="197"/>
        <v>PAID OFF</v>
      </c>
      <c r="DA19" s="153" t="str">
        <f t="shared" si="197"/>
        <v>PAID OFF</v>
      </c>
      <c r="DB19" s="153" t="str">
        <f t="shared" si="197"/>
        <v>PAID OFF</v>
      </c>
      <c r="DC19" s="153" t="str">
        <f t="shared" si="197"/>
        <v>PAID OFF</v>
      </c>
      <c r="DD19" s="153" t="str">
        <f t="shared" si="197"/>
        <v>PAID OFF</v>
      </c>
      <c r="DE19" s="153" t="str">
        <f t="shared" si="197"/>
        <v>PAID OFF</v>
      </c>
      <c r="DF19" s="153" t="str">
        <f t="shared" si="197"/>
        <v>PAID OFF</v>
      </c>
      <c r="DG19" s="153" t="str">
        <f t="shared" si="197"/>
        <v>PAID OFF</v>
      </c>
      <c r="DH19" s="153" t="str">
        <f t="shared" si="197"/>
        <v>PAID OFF</v>
      </c>
      <c r="DI19" s="153" t="str">
        <f t="shared" si="197"/>
        <v>PAID OFF</v>
      </c>
      <c r="DJ19" s="153" t="str">
        <f t="shared" si="197"/>
        <v>PAID OFF</v>
      </c>
      <c r="DK19" s="153" t="str">
        <f t="shared" si="197"/>
        <v>PAID OFF</v>
      </c>
      <c r="DL19" s="153" t="str">
        <f t="shared" si="197"/>
        <v>PAID OFF</v>
      </c>
      <c r="DM19" s="153" t="str">
        <f t="shared" si="197"/>
        <v>PAID OFF</v>
      </c>
      <c r="DN19" s="153" t="str">
        <f t="shared" si="197"/>
        <v>PAID OFF</v>
      </c>
      <c r="DO19" s="153" t="str">
        <f t="shared" si="197"/>
        <v>PAID OFF</v>
      </c>
      <c r="DP19" s="153" t="str">
        <f t="shared" si="197"/>
        <v>PAID OFF</v>
      </c>
      <c r="DQ19" s="153" t="str">
        <f t="shared" si="197"/>
        <v>PAID OFF</v>
      </c>
      <c r="DR19" s="153" t="str">
        <f t="shared" si="197"/>
        <v>PAID OFF</v>
      </c>
      <c r="DS19" s="153" t="str">
        <f t="shared" si="197"/>
        <v>PAID OFF</v>
      </c>
      <c r="DT19" s="153" t="str">
        <f t="shared" si="197"/>
        <v>PAID OFF</v>
      </c>
      <c r="DU19" s="153" t="str">
        <f t="shared" si="197"/>
        <v>PAID OFF</v>
      </c>
      <c r="DV19" s="153" t="str">
        <f t="shared" si="197"/>
        <v>PAID OFF</v>
      </c>
      <c r="DW19" s="153" t="str">
        <f t="shared" si="197"/>
        <v>PAID OFF</v>
      </c>
      <c r="DX19" s="153" t="str">
        <f t="shared" si="197"/>
        <v>PAID OFF</v>
      </c>
      <c r="DY19" s="153" t="str">
        <f t="shared" si="197"/>
        <v>PAID OFF</v>
      </c>
      <c r="DZ19" s="153" t="str">
        <f t="shared" si="197"/>
        <v>PAID OFF</v>
      </c>
      <c r="EA19" s="153" t="str">
        <f t="shared" si="197"/>
        <v>PAID OFF</v>
      </c>
      <c r="EB19" s="153" t="str">
        <f t="shared" si="197"/>
        <v>PAID OFF</v>
      </c>
      <c r="EC19" s="153" t="str">
        <f t="shared" si="197"/>
        <v>PAID OFF</v>
      </c>
      <c r="ED19" s="153" t="str">
        <f t="shared" si="197"/>
        <v>PAID OFF</v>
      </c>
      <c r="EE19" s="153" t="str">
        <f t="shared" si="197"/>
        <v>PAID OFF</v>
      </c>
    </row>
    <row r="20" spans="1:135" x14ac:dyDescent="0.35">
      <c r="A20" s="36"/>
      <c r="B20" s="154" t="s">
        <v>38</v>
      </c>
      <c r="C20" s="154">
        <f>IF(C19="PAID OFF",1,1)</f>
        <v>1</v>
      </c>
      <c r="D20" s="154">
        <f>IF(D19="PAID OFF","",C20+1)</f>
        <v>2</v>
      </c>
      <c r="E20" s="154">
        <f>IF(E19="PAID OFF","",D20+1)</f>
        <v>3</v>
      </c>
      <c r="F20" s="154">
        <f t="shared" ref="F20:BQ20" si="198">IF(F19="PAID OFF","",E20+1)</f>
        <v>4</v>
      </c>
      <c r="G20" s="154">
        <f t="shared" si="198"/>
        <v>5</v>
      </c>
      <c r="H20" s="154">
        <f t="shared" si="198"/>
        <v>6</v>
      </c>
      <c r="I20" s="154">
        <f t="shared" si="198"/>
        <v>7</v>
      </c>
      <c r="J20" s="154">
        <f t="shared" si="198"/>
        <v>8</v>
      </c>
      <c r="K20" s="154">
        <f t="shared" si="198"/>
        <v>9</v>
      </c>
      <c r="L20" s="154">
        <f t="shared" si="198"/>
        <v>10</v>
      </c>
      <c r="M20" s="154">
        <f t="shared" si="198"/>
        <v>11</v>
      </c>
      <c r="N20" s="154">
        <f t="shared" si="198"/>
        <v>12</v>
      </c>
      <c r="O20" s="154">
        <f t="shared" si="198"/>
        <v>13</v>
      </c>
      <c r="P20" s="154">
        <f t="shared" si="198"/>
        <v>14</v>
      </c>
      <c r="Q20" s="154">
        <f t="shared" si="198"/>
        <v>15</v>
      </c>
      <c r="R20" s="154">
        <f t="shared" si="198"/>
        <v>16</v>
      </c>
      <c r="S20" s="154">
        <f t="shared" si="198"/>
        <v>17</v>
      </c>
      <c r="T20" s="154">
        <f t="shared" si="198"/>
        <v>18</v>
      </c>
      <c r="U20" s="154">
        <f t="shared" si="198"/>
        <v>19</v>
      </c>
      <c r="V20" s="154">
        <f t="shared" si="198"/>
        <v>20</v>
      </c>
      <c r="W20" s="154">
        <f t="shared" si="198"/>
        <v>21</v>
      </c>
      <c r="X20" s="154">
        <f t="shared" si="198"/>
        <v>22</v>
      </c>
      <c r="Y20" s="154">
        <f t="shared" si="198"/>
        <v>23</v>
      </c>
      <c r="Z20" s="154">
        <f t="shared" si="198"/>
        <v>24</v>
      </c>
      <c r="AA20" s="154">
        <f t="shared" si="198"/>
        <v>25</v>
      </c>
      <c r="AB20" s="154">
        <f t="shared" si="198"/>
        <v>26</v>
      </c>
      <c r="AC20" s="154">
        <f t="shared" si="198"/>
        <v>27</v>
      </c>
      <c r="AD20" s="154">
        <f t="shared" si="198"/>
        <v>28</v>
      </c>
      <c r="AE20" s="154">
        <f t="shared" si="198"/>
        <v>29</v>
      </c>
      <c r="AF20" s="154">
        <f t="shared" si="198"/>
        <v>30</v>
      </c>
      <c r="AG20" s="154">
        <f t="shared" si="198"/>
        <v>31</v>
      </c>
      <c r="AH20" s="154">
        <f t="shared" si="198"/>
        <v>32</v>
      </c>
      <c r="AI20" s="154">
        <f t="shared" si="198"/>
        <v>33</v>
      </c>
      <c r="AJ20" s="154">
        <f t="shared" si="198"/>
        <v>34</v>
      </c>
      <c r="AK20" s="154">
        <f t="shared" si="198"/>
        <v>35</v>
      </c>
      <c r="AL20" s="154">
        <f t="shared" si="198"/>
        <v>36</v>
      </c>
      <c r="AM20" s="154">
        <f t="shared" si="198"/>
        <v>37</v>
      </c>
      <c r="AN20" s="154">
        <f t="shared" si="198"/>
        <v>38</v>
      </c>
      <c r="AO20" s="154">
        <f t="shared" si="198"/>
        <v>39</v>
      </c>
      <c r="AP20" s="154">
        <f t="shared" si="198"/>
        <v>40</v>
      </c>
      <c r="AQ20" s="154">
        <f t="shared" si="198"/>
        <v>41</v>
      </c>
      <c r="AR20" s="154">
        <f t="shared" si="198"/>
        <v>42</v>
      </c>
      <c r="AS20" s="154">
        <f t="shared" si="198"/>
        <v>43</v>
      </c>
      <c r="AT20" s="154">
        <f t="shared" si="198"/>
        <v>44</v>
      </c>
      <c r="AU20" s="154">
        <f t="shared" si="198"/>
        <v>45</v>
      </c>
      <c r="AV20" s="154">
        <f t="shared" si="198"/>
        <v>46</v>
      </c>
      <c r="AW20" s="154">
        <f t="shared" si="198"/>
        <v>47</v>
      </c>
      <c r="AX20" s="154">
        <f t="shared" si="198"/>
        <v>48</v>
      </c>
      <c r="AY20" s="154">
        <f t="shared" si="198"/>
        <v>49</v>
      </c>
      <c r="AZ20" s="154">
        <f t="shared" si="198"/>
        <v>50</v>
      </c>
      <c r="BA20" s="154">
        <f t="shared" si="198"/>
        <v>51</v>
      </c>
      <c r="BB20" s="154">
        <f t="shared" si="198"/>
        <v>52</v>
      </c>
      <c r="BC20" s="154">
        <f t="shared" si="198"/>
        <v>53</v>
      </c>
      <c r="BD20" s="154">
        <f t="shared" si="198"/>
        <v>54</v>
      </c>
      <c r="BE20" s="154">
        <f t="shared" si="198"/>
        <v>55</v>
      </c>
      <c r="BF20" s="154" t="str">
        <f t="shared" si="198"/>
        <v/>
      </c>
      <c r="BG20" s="154" t="str">
        <f t="shared" si="198"/>
        <v/>
      </c>
      <c r="BH20" s="154" t="str">
        <f t="shared" si="198"/>
        <v/>
      </c>
      <c r="BI20" s="154" t="str">
        <f t="shared" si="198"/>
        <v/>
      </c>
      <c r="BJ20" s="154" t="str">
        <f t="shared" si="198"/>
        <v/>
      </c>
      <c r="BK20" s="154" t="str">
        <f t="shared" si="198"/>
        <v/>
      </c>
      <c r="BL20" s="154" t="str">
        <f t="shared" si="198"/>
        <v/>
      </c>
      <c r="BM20" s="154" t="str">
        <f t="shared" si="198"/>
        <v/>
      </c>
      <c r="BN20" s="154" t="str">
        <f t="shared" si="198"/>
        <v/>
      </c>
      <c r="BO20" s="154" t="str">
        <f t="shared" si="198"/>
        <v/>
      </c>
      <c r="BP20" s="154" t="str">
        <f t="shared" si="198"/>
        <v/>
      </c>
      <c r="BQ20" s="154" t="str">
        <f t="shared" si="198"/>
        <v/>
      </c>
      <c r="BR20" s="154" t="str">
        <f t="shared" ref="BR20:CU20" si="199">IF(BR19="PAID OFF","",BQ20+1)</f>
        <v/>
      </c>
      <c r="BS20" s="154" t="str">
        <f t="shared" si="199"/>
        <v/>
      </c>
      <c r="BT20" s="154" t="str">
        <f t="shared" si="199"/>
        <v/>
      </c>
      <c r="BU20" s="154" t="str">
        <f t="shared" si="199"/>
        <v/>
      </c>
      <c r="BV20" s="154" t="str">
        <f t="shared" si="199"/>
        <v/>
      </c>
      <c r="BW20" s="154" t="str">
        <f t="shared" si="199"/>
        <v/>
      </c>
      <c r="BX20" s="154" t="str">
        <f t="shared" si="199"/>
        <v/>
      </c>
      <c r="BY20" s="154" t="str">
        <f t="shared" si="199"/>
        <v/>
      </c>
      <c r="BZ20" s="154" t="str">
        <f t="shared" si="199"/>
        <v/>
      </c>
      <c r="CA20" s="154" t="str">
        <f t="shared" si="199"/>
        <v/>
      </c>
      <c r="CB20" s="154" t="str">
        <f t="shared" si="199"/>
        <v/>
      </c>
      <c r="CC20" s="154" t="str">
        <f t="shared" si="199"/>
        <v/>
      </c>
      <c r="CD20" s="154" t="str">
        <f t="shared" si="199"/>
        <v/>
      </c>
      <c r="CE20" s="154" t="str">
        <f t="shared" si="199"/>
        <v/>
      </c>
      <c r="CF20" s="154" t="str">
        <f t="shared" si="199"/>
        <v/>
      </c>
      <c r="CG20" s="154" t="str">
        <f t="shared" si="199"/>
        <v/>
      </c>
      <c r="CH20" s="154" t="str">
        <f t="shared" si="199"/>
        <v/>
      </c>
      <c r="CI20" s="154" t="str">
        <f t="shared" si="199"/>
        <v/>
      </c>
      <c r="CJ20" s="154" t="str">
        <f t="shared" si="199"/>
        <v/>
      </c>
      <c r="CK20" s="154" t="str">
        <f t="shared" si="199"/>
        <v/>
      </c>
      <c r="CL20" s="154" t="str">
        <f t="shared" si="199"/>
        <v/>
      </c>
      <c r="CM20" s="154" t="str">
        <f t="shared" si="199"/>
        <v/>
      </c>
      <c r="CN20" s="154" t="str">
        <f t="shared" si="199"/>
        <v/>
      </c>
      <c r="CO20" s="154" t="str">
        <f t="shared" si="199"/>
        <v/>
      </c>
      <c r="CP20" s="154" t="str">
        <f t="shared" si="199"/>
        <v/>
      </c>
      <c r="CQ20" s="154" t="str">
        <f t="shared" si="199"/>
        <v/>
      </c>
      <c r="CR20" s="154" t="str">
        <f t="shared" si="199"/>
        <v/>
      </c>
      <c r="CS20" s="154" t="str">
        <f t="shared" si="199"/>
        <v/>
      </c>
      <c r="CT20" s="154" t="str">
        <f t="shared" si="199"/>
        <v/>
      </c>
      <c r="CU20" s="154" t="str">
        <f t="shared" si="199"/>
        <v/>
      </c>
      <c r="CV20" s="154" t="str">
        <f t="shared" ref="CV20" si="200">IF(CV19="PAID OFF","",CU20+1)</f>
        <v/>
      </c>
      <c r="CW20" s="154" t="str">
        <f t="shared" ref="CW20" si="201">IF(CW19="PAID OFF","",CV20+1)</f>
        <v/>
      </c>
      <c r="CX20" s="154" t="str">
        <f t="shared" ref="CX20" si="202">IF(CX19="PAID OFF","",CW20+1)</f>
        <v/>
      </c>
      <c r="CY20" s="154" t="str">
        <f t="shared" ref="CY20" si="203">IF(CY19="PAID OFF","",CX20+1)</f>
        <v/>
      </c>
      <c r="CZ20" s="154" t="str">
        <f t="shared" ref="CZ20" si="204">IF(CZ19="PAID OFF","",CY20+1)</f>
        <v/>
      </c>
      <c r="DA20" s="154" t="str">
        <f t="shared" ref="DA20" si="205">IF(DA19="PAID OFF","",CZ20+1)</f>
        <v/>
      </c>
      <c r="DB20" s="154" t="str">
        <f t="shared" ref="DB20" si="206">IF(DB19="PAID OFF","",DA20+1)</f>
        <v/>
      </c>
      <c r="DC20" s="154" t="str">
        <f t="shared" ref="DC20" si="207">IF(DC19="PAID OFF","",DB20+1)</f>
        <v/>
      </c>
      <c r="DD20" s="154" t="str">
        <f t="shared" ref="DD20" si="208">IF(DD19="PAID OFF","",DC20+1)</f>
        <v/>
      </c>
      <c r="DE20" s="154" t="str">
        <f t="shared" ref="DE20" si="209">IF(DE19="PAID OFF","",DD20+1)</f>
        <v/>
      </c>
      <c r="DF20" s="154" t="str">
        <f t="shared" ref="DF20" si="210">IF(DF19="PAID OFF","",DE20+1)</f>
        <v/>
      </c>
      <c r="DG20" s="154" t="str">
        <f t="shared" ref="DG20" si="211">IF(DG19="PAID OFF","",DF20+1)</f>
        <v/>
      </c>
      <c r="DH20" s="154" t="str">
        <f t="shared" ref="DH20" si="212">IF(DH19="PAID OFF","",DG20+1)</f>
        <v/>
      </c>
      <c r="DI20" s="154" t="str">
        <f t="shared" ref="DI20" si="213">IF(DI19="PAID OFF","",DH20+1)</f>
        <v/>
      </c>
      <c r="DJ20" s="154" t="str">
        <f t="shared" ref="DJ20" si="214">IF(DJ19="PAID OFF","",DI20+1)</f>
        <v/>
      </c>
      <c r="DK20" s="154" t="str">
        <f t="shared" ref="DK20" si="215">IF(DK19="PAID OFF","",DJ20+1)</f>
        <v/>
      </c>
      <c r="DL20" s="154" t="str">
        <f t="shared" ref="DL20" si="216">IF(DL19="PAID OFF","",DK20+1)</f>
        <v/>
      </c>
      <c r="DM20" s="154" t="str">
        <f t="shared" ref="DM20" si="217">IF(DM19="PAID OFF","",DL20+1)</f>
        <v/>
      </c>
      <c r="DN20" s="154" t="str">
        <f t="shared" ref="DN20" si="218">IF(DN19="PAID OFF","",DM20+1)</f>
        <v/>
      </c>
      <c r="DO20" s="154" t="str">
        <f t="shared" ref="DO20" si="219">IF(DO19="PAID OFF","",DN20+1)</f>
        <v/>
      </c>
      <c r="DP20" s="154" t="str">
        <f t="shared" ref="DP20" si="220">IF(DP19="PAID OFF","",DO20+1)</f>
        <v/>
      </c>
      <c r="DQ20" s="154" t="str">
        <f t="shared" ref="DQ20" si="221">IF(DQ19="PAID OFF","",DP20+1)</f>
        <v/>
      </c>
      <c r="DR20" s="154" t="str">
        <f t="shared" ref="DR20" si="222">IF(DR19="PAID OFF","",DQ20+1)</f>
        <v/>
      </c>
      <c r="DS20" s="154" t="str">
        <f t="shared" ref="DS20" si="223">IF(DS19="PAID OFF","",DR20+1)</f>
        <v/>
      </c>
      <c r="DT20" s="154" t="str">
        <f t="shared" ref="DT20" si="224">IF(DT19="PAID OFF","",DS20+1)</f>
        <v/>
      </c>
      <c r="DU20" s="154" t="str">
        <f t="shared" ref="DU20" si="225">IF(DU19="PAID OFF","",DT20+1)</f>
        <v/>
      </c>
      <c r="DV20" s="154" t="str">
        <f t="shared" ref="DV20" si="226">IF(DV19="PAID OFF","",DU20+1)</f>
        <v/>
      </c>
      <c r="DW20" s="154" t="str">
        <f t="shared" ref="DW20" si="227">IF(DW19="PAID OFF","",DV20+1)</f>
        <v/>
      </c>
      <c r="DX20" s="154" t="str">
        <f t="shared" ref="DX20" si="228">IF(DX19="PAID OFF","",DW20+1)</f>
        <v/>
      </c>
      <c r="DY20" s="154" t="str">
        <f t="shared" ref="DY20" si="229">IF(DY19="PAID OFF","",DX20+1)</f>
        <v/>
      </c>
      <c r="DZ20" s="154" t="str">
        <f t="shared" ref="DZ20" si="230">IF(DZ19="PAID OFF","",DY20+1)</f>
        <v/>
      </c>
      <c r="EA20" s="154" t="str">
        <f t="shared" ref="EA20" si="231">IF(EA19="PAID OFF","",DZ20+1)</f>
        <v/>
      </c>
      <c r="EB20" s="154" t="str">
        <f t="shared" ref="EB20" si="232">IF(EB19="PAID OFF","",EA20+1)</f>
        <v/>
      </c>
      <c r="EC20" s="154" t="str">
        <f t="shared" ref="EC20" si="233">IF(EC19="PAID OFF","",EB20+1)</f>
        <v/>
      </c>
      <c r="ED20" s="154" t="str">
        <f t="shared" ref="ED20" si="234">IF(ED19="PAID OFF","",EC20+1)</f>
        <v/>
      </c>
      <c r="EE20" s="154" t="str">
        <f t="shared" ref="EE20" si="235">IF(EE19="PAID OFF","",ED20+1)</f>
        <v/>
      </c>
    </row>
    <row r="21" spans="1:135" x14ac:dyDescent="0.35">
      <c r="A21" s="31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</row>
    <row r="22" spans="1:135" x14ac:dyDescent="0.35">
      <c r="A22" s="37" t="s">
        <v>40</v>
      </c>
      <c r="B22" s="156" t="str">
        <f>'In depth results'!A5</f>
        <v/>
      </c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</row>
    <row r="23" spans="1:135" x14ac:dyDescent="0.35">
      <c r="A23" s="38"/>
      <c r="B23" s="157" t="s">
        <v>32</v>
      </c>
      <c r="C23" s="157"/>
      <c r="D23" s="158">
        <f>C27</f>
        <v>0</v>
      </c>
      <c r="E23" s="158">
        <f>D27</f>
        <v>0</v>
      </c>
      <c r="F23" s="158">
        <f t="shared" ref="F23:BQ23" si="236">E27</f>
        <v>0</v>
      </c>
      <c r="G23" s="158">
        <f t="shared" si="236"/>
        <v>0</v>
      </c>
      <c r="H23" s="158">
        <f t="shared" si="236"/>
        <v>0</v>
      </c>
      <c r="I23" s="158">
        <f t="shared" si="236"/>
        <v>0</v>
      </c>
      <c r="J23" s="158">
        <f t="shared" si="236"/>
        <v>0</v>
      </c>
      <c r="K23" s="158">
        <f t="shared" si="236"/>
        <v>0</v>
      </c>
      <c r="L23" s="158">
        <f t="shared" si="236"/>
        <v>0</v>
      </c>
      <c r="M23" s="158">
        <f t="shared" si="236"/>
        <v>0</v>
      </c>
      <c r="N23" s="158">
        <f t="shared" si="236"/>
        <v>0</v>
      </c>
      <c r="O23" s="158">
        <f t="shared" si="236"/>
        <v>0</v>
      </c>
      <c r="P23" s="158">
        <f t="shared" si="236"/>
        <v>0</v>
      </c>
      <c r="Q23" s="158">
        <f t="shared" si="236"/>
        <v>0</v>
      </c>
      <c r="R23" s="158">
        <f t="shared" si="236"/>
        <v>0</v>
      </c>
      <c r="S23" s="158">
        <f t="shared" si="236"/>
        <v>0</v>
      </c>
      <c r="T23" s="158">
        <f t="shared" si="236"/>
        <v>0</v>
      </c>
      <c r="U23" s="158">
        <f t="shared" si="236"/>
        <v>0</v>
      </c>
      <c r="V23" s="158">
        <f t="shared" si="236"/>
        <v>0</v>
      </c>
      <c r="W23" s="158">
        <f t="shared" si="236"/>
        <v>0</v>
      </c>
      <c r="X23" s="158">
        <f t="shared" si="236"/>
        <v>0</v>
      </c>
      <c r="Y23" s="158">
        <f t="shared" si="236"/>
        <v>0</v>
      </c>
      <c r="Z23" s="158">
        <f t="shared" si="236"/>
        <v>0</v>
      </c>
      <c r="AA23" s="158">
        <f t="shared" si="236"/>
        <v>0</v>
      </c>
      <c r="AB23" s="158">
        <f t="shared" si="236"/>
        <v>0</v>
      </c>
      <c r="AC23" s="158">
        <f t="shared" si="236"/>
        <v>0</v>
      </c>
      <c r="AD23" s="158">
        <f t="shared" si="236"/>
        <v>0</v>
      </c>
      <c r="AE23" s="158">
        <f t="shared" si="236"/>
        <v>0</v>
      </c>
      <c r="AF23" s="158">
        <f t="shared" si="236"/>
        <v>0</v>
      </c>
      <c r="AG23" s="158">
        <f t="shared" si="236"/>
        <v>0</v>
      </c>
      <c r="AH23" s="158">
        <f t="shared" si="236"/>
        <v>0</v>
      </c>
      <c r="AI23" s="158">
        <f t="shared" si="236"/>
        <v>0</v>
      </c>
      <c r="AJ23" s="158">
        <f t="shared" si="236"/>
        <v>0</v>
      </c>
      <c r="AK23" s="158">
        <f t="shared" si="236"/>
        <v>0</v>
      </c>
      <c r="AL23" s="158">
        <f t="shared" si="236"/>
        <v>0</v>
      </c>
      <c r="AM23" s="158">
        <f t="shared" si="236"/>
        <v>0</v>
      </c>
      <c r="AN23" s="158">
        <f t="shared" si="236"/>
        <v>0</v>
      </c>
      <c r="AO23" s="158">
        <f t="shared" si="236"/>
        <v>0</v>
      </c>
      <c r="AP23" s="158">
        <f t="shared" si="236"/>
        <v>0</v>
      </c>
      <c r="AQ23" s="158">
        <f t="shared" si="236"/>
        <v>0</v>
      </c>
      <c r="AR23" s="158">
        <f t="shared" si="236"/>
        <v>0</v>
      </c>
      <c r="AS23" s="158">
        <f t="shared" si="236"/>
        <v>0</v>
      </c>
      <c r="AT23" s="158">
        <f t="shared" si="236"/>
        <v>0</v>
      </c>
      <c r="AU23" s="158">
        <f t="shared" si="236"/>
        <v>0</v>
      </c>
      <c r="AV23" s="158">
        <f t="shared" si="236"/>
        <v>0</v>
      </c>
      <c r="AW23" s="158">
        <f t="shared" si="236"/>
        <v>0</v>
      </c>
      <c r="AX23" s="158">
        <f t="shared" si="236"/>
        <v>0</v>
      </c>
      <c r="AY23" s="158">
        <f t="shared" si="236"/>
        <v>0</v>
      </c>
      <c r="AZ23" s="158">
        <f t="shared" si="236"/>
        <v>0</v>
      </c>
      <c r="BA23" s="158">
        <f t="shared" si="236"/>
        <v>0</v>
      </c>
      <c r="BB23" s="158">
        <f t="shared" si="236"/>
        <v>0</v>
      </c>
      <c r="BC23" s="158">
        <f t="shared" si="236"/>
        <v>0</v>
      </c>
      <c r="BD23" s="158">
        <f t="shared" si="236"/>
        <v>0</v>
      </c>
      <c r="BE23" s="158">
        <f t="shared" si="236"/>
        <v>0</v>
      </c>
      <c r="BF23" s="158">
        <f t="shared" si="236"/>
        <v>0</v>
      </c>
      <c r="BG23" s="158">
        <f t="shared" si="236"/>
        <v>0</v>
      </c>
      <c r="BH23" s="158">
        <f t="shared" si="236"/>
        <v>0</v>
      </c>
      <c r="BI23" s="158">
        <f t="shared" si="236"/>
        <v>0</v>
      </c>
      <c r="BJ23" s="158">
        <f t="shared" si="236"/>
        <v>0</v>
      </c>
      <c r="BK23" s="158">
        <f t="shared" si="236"/>
        <v>0</v>
      </c>
      <c r="BL23" s="158">
        <f t="shared" si="236"/>
        <v>0</v>
      </c>
      <c r="BM23" s="158">
        <f t="shared" si="236"/>
        <v>0</v>
      </c>
      <c r="BN23" s="158">
        <f t="shared" si="236"/>
        <v>0</v>
      </c>
      <c r="BO23" s="158">
        <f t="shared" si="236"/>
        <v>0</v>
      </c>
      <c r="BP23" s="158">
        <f t="shared" si="236"/>
        <v>0</v>
      </c>
      <c r="BQ23" s="158">
        <f t="shared" si="236"/>
        <v>0</v>
      </c>
      <c r="BR23" s="158">
        <f t="shared" ref="BR23:CU23" si="237">BQ27</f>
        <v>0</v>
      </c>
      <c r="BS23" s="158">
        <f t="shared" si="237"/>
        <v>0</v>
      </c>
      <c r="BT23" s="158">
        <f t="shared" si="237"/>
        <v>0</v>
      </c>
      <c r="BU23" s="158">
        <f t="shared" si="237"/>
        <v>0</v>
      </c>
      <c r="BV23" s="158">
        <f t="shared" si="237"/>
        <v>0</v>
      </c>
      <c r="BW23" s="158">
        <f t="shared" si="237"/>
        <v>0</v>
      </c>
      <c r="BX23" s="158">
        <f t="shared" si="237"/>
        <v>0</v>
      </c>
      <c r="BY23" s="158">
        <f t="shared" si="237"/>
        <v>0</v>
      </c>
      <c r="BZ23" s="158">
        <f t="shared" si="237"/>
        <v>0</v>
      </c>
      <c r="CA23" s="158">
        <f t="shared" si="237"/>
        <v>0</v>
      </c>
      <c r="CB23" s="158">
        <f t="shared" si="237"/>
        <v>0</v>
      </c>
      <c r="CC23" s="158">
        <f t="shared" si="237"/>
        <v>0</v>
      </c>
      <c r="CD23" s="158">
        <f t="shared" si="237"/>
        <v>0</v>
      </c>
      <c r="CE23" s="158">
        <f t="shared" si="237"/>
        <v>0</v>
      </c>
      <c r="CF23" s="158">
        <f t="shared" si="237"/>
        <v>0</v>
      </c>
      <c r="CG23" s="158">
        <f t="shared" si="237"/>
        <v>0</v>
      </c>
      <c r="CH23" s="158">
        <f t="shared" si="237"/>
        <v>0</v>
      </c>
      <c r="CI23" s="158">
        <f t="shared" si="237"/>
        <v>0</v>
      </c>
      <c r="CJ23" s="158">
        <f t="shared" si="237"/>
        <v>0</v>
      </c>
      <c r="CK23" s="158">
        <f t="shared" si="237"/>
        <v>0</v>
      </c>
      <c r="CL23" s="158">
        <f t="shared" si="237"/>
        <v>0</v>
      </c>
      <c r="CM23" s="158">
        <f t="shared" si="237"/>
        <v>0</v>
      </c>
      <c r="CN23" s="158">
        <f t="shared" si="237"/>
        <v>0</v>
      </c>
      <c r="CO23" s="158">
        <f t="shared" si="237"/>
        <v>0</v>
      </c>
      <c r="CP23" s="158">
        <f t="shared" si="237"/>
        <v>0</v>
      </c>
      <c r="CQ23" s="158">
        <f t="shared" si="237"/>
        <v>0</v>
      </c>
      <c r="CR23" s="158">
        <f t="shared" si="237"/>
        <v>0</v>
      </c>
      <c r="CS23" s="158">
        <f t="shared" si="237"/>
        <v>0</v>
      </c>
      <c r="CT23" s="158">
        <f t="shared" si="237"/>
        <v>0</v>
      </c>
      <c r="CU23" s="158">
        <f t="shared" si="237"/>
        <v>0</v>
      </c>
      <c r="CV23" s="158">
        <f t="shared" ref="CV23" si="238">CU27</f>
        <v>0</v>
      </c>
      <c r="CW23" s="158">
        <f t="shared" ref="CW23" si="239">CV27</f>
        <v>0</v>
      </c>
      <c r="CX23" s="158">
        <f t="shared" ref="CX23" si="240">CW27</f>
        <v>0</v>
      </c>
      <c r="CY23" s="158">
        <f t="shared" ref="CY23" si="241">CX27</f>
        <v>0</v>
      </c>
      <c r="CZ23" s="158">
        <f t="shared" ref="CZ23" si="242">CY27</f>
        <v>0</v>
      </c>
      <c r="DA23" s="158">
        <f t="shared" ref="DA23" si="243">CZ27</f>
        <v>0</v>
      </c>
      <c r="DB23" s="158">
        <f t="shared" ref="DB23" si="244">DA27</f>
        <v>0</v>
      </c>
      <c r="DC23" s="158">
        <f t="shared" ref="DC23" si="245">DB27</f>
        <v>0</v>
      </c>
      <c r="DD23" s="158">
        <f t="shared" ref="DD23" si="246">DC27</f>
        <v>0</v>
      </c>
      <c r="DE23" s="158">
        <f t="shared" ref="DE23" si="247">DD27</f>
        <v>0</v>
      </c>
      <c r="DF23" s="158">
        <f t="shared" ref="DF23" si="248">DE27</f>
        <v>0</v>
      </c>
      <c r="DG23" s="158">
        <f t="shared" ref="DG23" si="249">DF27</f>
        <v>0</v>
      </c>
      <c r="DH23" s="158">
        <f t="shared" ref="DH23" si="250">DG27</f>
        <v>0</v>
      </c>
      <c r="DI23" s="158">
        <f t="shared" ref="DI23" si="251">DH27</f>
        <v>0</v>
      </c>
      <c r="DJ23" s="158">
        <f t="shared" ref="DJ23" si="252">DI27</f>
        <v>0</v>
      </c>
      <c r="DK23" s="158">
        <f t="shared" ref="DK23" si="253">DJ27</f>
        <v>0</v>
      </c>
      <c r="DL23" s="158">
        <f t="shared" ref="DL23" si="254">DK27</f>
        <v>0</v>
      </c>
      <c r="DM23" s="158">
        <f t="shared" ref="DM23" si="255">DL27</f>
        <v>0</v>
      </c>
      <c r="DN23" s="158">
        <f t="shared" ref="DN23" si="256">DM27</f>
        <v>0</v>
      </c>
      <c r="DO23" s="158">
        <f t="shared" ref="DO23" si="257">DN27</f>
        <v>0</v>
      </c>
      <c r="DP23" s="158">
        <f t="shared" ref="DP23" si="258">DO27</f>
        <v>0</v>
      </c>
      <c r="DQ23" s="158">
        <f t="shared" ref="DQ23" si="259">DP27</f>
        <v>0</v>
      </c>
      <c r="DR23" s="158">
        <f t="shared" ref="DR23" si="260">DQ27</f>
        <v>0</v>
      </c>
      <c r="DS23" s="158">
        <f t="shared" ref="DS23" si="261">DR27</f>
        <v>0</v>
      </c>
      <c r="DT23" s="158">
        <f t="shared" ref="DT23" si="262">DS27</f>
        <v>0</v>
      </c>
      <c r="DU23" s="158">
        <f t="shared" ref="DU23" si="263">DT27</f>
        <v>0</v>
      </c>
      <c r="DV23" s="158">
        <f t="shared" ref="DV23" si="264">DU27</f>
        <v>0</v>
      </c>
      <c r="DW23" s="158">
        <f t="shared" ref="DW23" si="265">DV27</f>
        <v>0</v>
      </c>
      <c r="DX23" s="158">
        <f t="shared" ref="DX23" si="266">DW27</f>
        <v>0</v>
      </c>
      <c r="DY23" s="158">
        <f t="shared" ref="DY23" si="267">DX27</f>
        <v>0</v>
      </c>
      <c r="DZ23" s="158">
        <f t="shared" ref="DZ23" si="268">DY27</f>
        <v>0</v>
      </c>
      <c r="EA23" s="158">
        <f t="shared" ref="EA23" si="269">DZ27</f>
        <v>0</v>
      </c>
      <c r="EB23" s="158">
        <f t="shared" ref="EB23" si="270">EA27</f>
        <v>0</v>
      </c>
      <c r="EC23" s="158">
        <f t="shared" ref="EC23" si="271">EB27</f>
        <v>0</v>
      </c>
      <c r="ED23" s="158">
        <f t="shared" ref="ED23" si="272">EC27</f>
        <v>0</v>
      </c>
      <c r="EE23" s="158">
        <f t="shared" ref="EE23" si="273">ED27</f>
        <v>0</v>
      </c>
    </row>
    <row r="24" spans="1:135" x14ac:dyDescent="0.35">
      <c r="A24" s="38"/>
      <c r="B24" s="157" t="s">
        <v>33</v>
      </c>
      <c r="C24" s="158">
        <f>C25*('In depth results'!L5/12)</f>
        <v>0</v>
      </c>
      <c r="D24" s="158">
        <f>D23*('In depth results'!$C$5/12)</f>
        <v>0</v>
      </c>
      <c r="E24" s="158">
        <f>E23*('In depth results'!$C$5/12)</f>
        <v>0</v>
      </c>
      <c r="F24" s="158">
        <f>F23*('In depth results'!$C$5/12)</f>
        <v>0</v>
      </c>
      <c r="G24" s="158">
        <f>G23*('In depth results'!$C$5/12)</f>
        <v>0</v>
      </c>
      <c r="H24" s="158">
        <f>H23*('In depth results'!$C$5/12)</f>
        <v>0</v>
      </c>
      <c r="I24" s="158">
        <f>I23*('In depth results'!$C$5/12)</f>
        <v>0</v>
      </c>
      <c r="J24" s="158">
        <f>J23*('In depth results'!$C$5/12)</f>
        <v>0</v>
      </c>
      <c r="K24" s="158">
        <f>K23*('In depth results'!$C$5/12)</f>
        <v>0</v>
      </c>
      <c r="L24" s="158">
        <f>L23*('In depth results'!$C$5/12)</f>
        <v>0</v>
      </c>
      <c r="M24" s="158">
        <f>M23*('In depth results'!$C$5/12)</f>
        <v>0</v>
      </c>
      <c r="N24" s="158">
        <f>N23*('In depth results'!$C$5/12)</f>
        <v>0</v>
      </c>
      <c r="O24" s="158">
        <f>O23*('In depth results'!$C$5/12)</f>
        <v>0</v>
      </c>
      <c r="P24" s="158">
        <f>P23*('In depth results'!$C$5/12)</f>
        <v>0</v>
      </c>
      <c r="Q24" s="158">
        <f>Q23*('In depth results'!$C$5/12)</f>
        <v>0</v>
      </c>
      <c r="R24" s="158">
        <f>R23*('In depth results'!$C$5/12)</f>
        <v>0</v>
      </c>
      <c r="S24" s="158">
        <f>S23*('In depth results'!$C$5/12)</f>
        <v>0</v>
      </c>
      <c r="T24" s="158">
        <f>T23*('In depth results'!$C$5/12)</f>
        <v>0</v>
      </c>
      <c r="U24" s="158">
        <f>U23*('In depth results'!$C$5/12)</f>
        <v>0</v>
      </c>
      <c r="V24" s="158">
        <f>V23*('In depth results'!$C$5/12)</f>
        <v>0</v>
      </c>
      <c r="W24" s="158">
        <f>W23*('In depth results'!$C$5/12)</f>
        <v>0</v>
      </c>
      <c r="X24" s="158">
        <f>X23*('In depth results'!$C$5/12)</f>
        <v>0</v>
      </c>
      <c r="Y24" s="158">
        <f>Y23*('In depth results'!$C$5/12)</f>
        <v>0</v>
      </c>
      <c r="Z24" s="158">
        <f>Z23*('In depth results'!$C$5/12)</f>
        <v>0</v>
      </c>
      <c r="AA24" s="158">
        <f>AA23*('In depth results'!$C$5/12)</f>
        <v>0</v>
      </c>
      <c r="AB24" s="158">
        <f>AB23*('In depth results'!$C$5/12)</f>
        <v>0</v>
      </c>
      <c r="AC24" s="158">
        <f>AC23*('In depth results'!$C$5/12)</f>
        <v>0</v>
      </c>
      <c r="AD24" s="158">
        <f>AD23*('In depth results'!$C$5/12)</f>
        <v>0</v>
      </c>
      <c r="AE24" s="158">
        <f>AE23*('In depth results'!$C$5/12)</f>
        <v>0</v>
      </c>
      <c r="AF24" s="158">
        <f>AF23*('In depth results'!$C$5/12)</f>
        <v>0</v>
      </c>
      <c r="AG24" s="158">
        <f>AG23*('In depth results'!$C$5/12)</f>
        <v>0</v>
      </c>
      <c r="AH24" s="158">
        <f>AH23*('In depth results'!$C$5/12)</f>
        <v>0</v>
      </c>
      <c r="AI24" s="158">
        <f>AI23*('In depth results'!$C$5/12)</f>
        <v>0</v>
      </c>
      <c r="AJ24" s="158">
        <f>AJ23*('In depth results'!$C$5/12)</f>
        <v>0</v>
      </c>
      <c r="AK24" s="158">
        <f>AK23*('In depth results'!$C$5/12)</f>
        <v>0</v>
      </c>
      <c r="AL24" s="158">
        <f>AL23*('In depth results'!$C$5/12)</f>
        <v>0</v>
      </c>
      <c r="AM24" s="158">
        <f>AM23*('In depth results'!$C$5/12)</f>
        <v>0</v>
      </c>
      <c r="AN24" s="158">
        <f>AN23*('In depth results'!$C$5/12)</f>
        <v>0</v>
      </c>
      <c r="AO24" s="158">
        <f>AO23*('In depth results'!$C$5/12)</f>
        <v>0</v>
      </c>
      <c r="AP24" s="158">
        <f>AP23*('In depth results'!$C$5/12)</f>
        <v>0</v>
      </c>
      <c r="AQ24" s="158">
        <f>AQ23*('In depth results'!$C$5/12)</f>
        <v>0</v>
      </c>
      <c r="AR24" s="158">
        <f>AR23*('In depth results'!$C$5/12)</f>
        <v>0</v>
      </c>
      <c r="AS24" s="158">
        <f>AS23*('In depth results'!$C$5/12)</f>
        <v>0</v>
      </c>
      <c r="AT24" s="158">
        <f>AT23*('In depth results'!$C$5/12)</f>
        <v>0</v>
      </c>
      <c r="AU24" s="158">
        <f>AU23*('In depth results'!$C$5/12)</f>
        <v>0</v>
      </c>
      <c r="AV24" s="158">
        <f>AV23*('In depth results'!$C$5/12)</f>
        <v>0</v>
      </c>
      <c r="AW24" s="158">
        <f>AW23*('In depth results'!$C$5/12)</f>
        <v>0</v>
      </c>
      <c r="AX24" s="158">
        <f>AX23*('In depth results'!$C$5/12)</f>
        <v>0</v>
      </c>
      <c r="AY24" s="158">
        <f>AY23*('In depth results'!$C$5/12)</f>
        <v>0</v>
      </c>
      <c r="AZ24" s="158">
        <f>AZ23*('In depth results'!$C$5/12)</f>
        <v>0</v>
      </c>
      <c r="BA24" s="158">
        <f>BA23*('In depth results'!$C$5/12)</f>
        <v>0</v>
      </c>
      <c r="BB24" s="158">
        <f>BB23*('In depth results'!$C$5/12)</f>
        <v>0</v>
      </c>
      <c r="BC24" s="158">
        <f>BC23*('In depth results'!$C$5/12)</f>
        <v>0</v>
      </c>
      <c r="BD24" s="158">
        <f>BD23*('In depth results'!$C$5/12)</f>
        <v>0</v>
      </c>
      <c r="BE24" s="158">
        <f>BE23*('In depth results'!$C$5/12)</f>
        <v>0</v>
      </c>
      <c r="BF24" s="158">
        <f>BF23*('In depth results'!$C$5/12)</f>
        <v>0</v>
      </c>
      <c r="BG24" s="158">
        <f>BG23*('In depth results'!$C$5/12)</f>
        <v>0</v>
      </c>
      <c r="BH24" s="158">
        <f>BH23*('In depth results'!$C$5/12)</f>
        <v>0</v>
      </c>
      <c r="BI24" s="158">
        <f>BI23*('In depth results'!$C$5/12)</f>
        <v>0</v>
      </c>
      <c r="BJ24" s="158">
        <f>BJ23*('In depth results'!$C$5/12)</f>
        <v>0</v>
      </c>
      <c r="BK24" s="158">
        <f>BK23*('In depth results'!$C$5/12)</f>
        <v>0</v>
      </c>
      <c r="BL24" s="158">
        <f>BL23*('In depth results'!$C$5/12)</f>
        <v>0</v>
      </c>
      <c r="BM24" s="158">
        <f>BM23*('In depth results'!$C$5/12)</f>
        <v>0</v>
      </c>
      <c r="BN24" s="158">
        <f>BN23*('In depth results'!$C$5/12)</f>
        <v>0</v>
      </c>
      <c r="BO24" s="158">
        <f>BO23*('In depth results'!$C$5/12)</f>
        <v>0</v>
      </c>
      <c r="BP24" s="158">
        <f>BP23*('In depth results'!$C$5/12)</f>
        <v>0</v>
      </c>
      <c r="BQ24" s="158">
        <f>BQ23*('In depth results'!$C$5/12)</f>
        <v>0</v>
      </c>
      <c r="BR24" s="158">
        <f>BR23*('In depth results'!$C$5/12)</f>
        <v>0</v>
      </c>
      <c r="BS24" s="158">
        <f>BS23*('In depth results'!$C$5/12)</f>
        <v>0</v>
      </c>
      <c r="BT24" s="158">
        <f>BT23*('In depth results'!$C$5/12)</f>
        <v>0</v>
      </c>
      <c r="BU24" s="158">
        <f>BU23*('In depth results'!$C$5/12)</f>
        <v>0</v>
      </c>
      <c r="BV24" s="158">
        <f>BV23*('In depth results'!$C$5/12)</f>
        <v>0</v>
      </c>
      <c r="BW24" s="158">
        <f>BW23*('In depth results'!$C$5/12)</f>
        <v>0</v>
      </c>
      <c r="BX24" s="158">
        <f>BX23*('In depth results'!$C$5/12)</f>
        <v>0</v>
      </c>
      <c r="BY24" s="158">
        <f>BY23*('In depth results'!$C$5/12)</f>
        <v>0</v>
      </c>
      <c r="BZ24" s="158">
        <f>BZ23*('In depth results'!$C$5/12)</f>
        <v>0</v>
      </c>
      <c r="CA24" s="158">
        <f>CA23*('In depth results'!$C$5/12)</f>
        <v>0</v>
      </c>
      <c r="CB24" s="158">
        <f>CB23*('In depth results'!$C$5/12)</f>
        <v>0</v>
      </c>
      <c r="CC24" s="158">
        <f>CC23*('In depth results'!$C$5/12)</f>
        <v>0</v>
      </c>
      <c r="CD24" s="158">
        <f>CD23*('In depth results'!$C$5/12)</f>
        <v>0</v>
      </c>
      <c r="CE24" s="158">
        <f>CE23*('In depth results'!$C$5/12)</f>
        <v>0</v>
      </c>
      <c r="CF24" s="158">
        <f>CF23*('In depth results'!$C$5/12)</f>
        <v>0</v>
      </c>
      <c r="CG24" s="158">
        <f>CG23*('In depth results'!$C$5/12)</f>
        <v>0</v>
      </c>
      <c r="CH24" s="158">
        <f>CH23*('In depth results'!$C$5/12)</f>
        <v>0</v>
      </c>
      <c r="CI24" s="158">
        <f>CI23*('In depth results'!$C$5/12)</f>
        <v>0</v>
      </c>
      <c r="CJ24" s="158">
        <f>CJ23*('In depth results'!$C$5/12)</f>
        <v>0</v>
      </c>
      <c r="CK24" s="158">
        <f>CK23*('In depth results'!$C$5/12)</f>
        <v>0</v>
      </c>
      <c r="CL24" s="158">
        <f>CL23*('In depth results'!$C$5/12)</f>
        <v>0</v>
      </c>
      <c r="CM24" s="158">
        <f>CM23*('In depth results'!$C$5/12)</f>
        <v>0</v>
      </c>
      <c r="CN24" s="158">
        <f>CN23*('In depth results'!$C$5/12)</f>
        <v>0</v>
      </c>
      <c r="CO24" s="158">
        <f>CO23*('In depth results'!$C$5/12)</f>
        <v>0</v>
      </c>
      <c r="CP24" s="158">
        <f>CP23*('In depth results'!$C$5/12)</f>
        <v>0</v>
      </c>
      <c r="CQ24" s="158">
        <f>CQ23*('In depth results'!$C$5/12)</f>
        <v>0</v>
      </c>
      <c r="CR24" s="158">
        <f>CR23*('In depth results'!$C$5/12)</f>
        <v>0</v>
      </c>
      <c r="CS24" s="158">
        <f>CS23*('In depth results'!$C$5/12)</f>
        <v>0</v>
      </c>
      <c r="CT24" s="158">
        <f>CT23*('In depth results'!$C$5/12)</f>
        <v>0</v>
      </c>
      <c r="CU24" s="158">
        <f>CU23*('In depth results'!$C$5/12)</f>
        <v>0</v>
      </c>
      <c r="CV24" s="158">
        <f>CV23*('In depth results'!$C$5/12)</f>
        <v>0</v>
      </c>
      <c r="CW24" s="158">
        <f>CW23*('In depth results'!$C$5/12)</f>
        <v>0</v>
      </c>
      <c r="CX24" s="158">
        <f>CX23*('In depth results'!$C$5/12)</f>
        <v>0</v>
      </c>
      <c r="CY24" s="158">
        <f>CY23*('In depth results'!$C$5/12)</f>
        <v>0</v>
      </c>
      <c r="CZ24" s="158">
        <f>CZ23*('In depth results'!$C$5/12)</f>
        <v>0</v>
      </c>
      <c r="DA24" s="158">
        <f>DA23*('In depth results'!$C$5/12)</f>
        <v>0</v>
      </c>
      <c r="DB24" s="158">
        <f>DB23*('In depth results'!$C$5/12)</f>
        <v>0</v>
      </c>
      <c r="DC24" s="158">
        <f>DC23*('In depth results'!$C$5/12)</f>
        <v>0</v>
      </c>
      <c r="DD24" s="158">
        <f>DD23*('In depth results'!$C$5/12)</f>
        <v>0</v>
      </c>
      <c r="DE24" s="158">
        <f>DE23*('In depth results'!$C$5/12)</f>
        <v>0</v>
      </c>
      <c r="DF24" s="158">
        <f>DF23*('In depth results'!$C$5/12)</f>
        <v>0</v>
      </c>
      <c r="DG24" s="158">
        <f>DG23*('In depth results'!$C$5/12)</f>
        <v>0</v>
      </c>
      <c r="DH24" s="158">
        <f>DH23*('In depth results'!$C$5/12)</f>
        <v>0</v>
      </c>
      <c r="DI24" s="158">
        <f>DI23*('In depth results'!$C$5/12)</f>
        <v>0</v>
      </c>
      <c r="DJ24" s="158">
        <f>DJ23*('In depth results'!$C$5/12)</f>
        <v>0</v>
      </c>
      <c r="DK24" s="158">
        <f>DK23*('In depth results'!$C$5/12)</f>
        <v>0</v>
      </c>
      <c r="DL24" s="158">
        <f>DL23*('In depth results'!$C$5/12)</f>
        <v>0</v>
      </c>
      <c r="DM24" s="158">
        <f>DM23*('In depth results'!$C$5/12)</f>
        <v>0</v>
      </c>
      <c r="DN24" s="158">
        <f>DN23*('In depth results'!$C$5/12)</f>
        <v>0</v>
      </c>
      <c r="DO24" s="158">
        <f>DO23*('In depth results'!$C$5/12)</f>
        <v>0</v>
      </c>
      <c r="DP24" s="158">
        <f>DP23*('In depth results'!$C$5/12)</f>
        <v>0</v>
      </c>
      <c r="DQ24" s="158">
        <f>DQ23*('In depth results'!$C$5/12)</f>
        <v>0</v>
      </c>
      <c r="DR24" s="158">
        <f>DR23*('In depth results'!$C$5/12)</f>
        <v>0</v>
      </c>
      <c r="DS24" s="158">
        <f>DS23*('In depth results'!$C$5/12)</f>
        <v>0</v>
      </c>
      <c r="DT24" s="158">
        <f>DT23*('In depth results'!$C$5/12)</f>
        <v>0</v>
      </c>
      <c r="DU24" s="158">
        <f>DU23*('In depth results'!$C$5/12)</f>
        <v>0</v>
      </c>
      <c r="DV24" s="158">
        <f>DV23*('In depth results'!$C$5/12)</f>
        <v>0</v>
      </c>
      <c r="DW24" s="158">
        <f>DW23*('In depth results'!$C$5/12)</f>
        <v>0</v>
      </c>
      <c r="DX24" s="158">
        <f>DX23*('In depth results'!$C$5/12)</f>
        <v>0</v>
      </c>
      <c r="DY24" s="158">
        <f>DY23*('In depth results'!$C$5/12)</f>
        <v>0</v>
      </c>
      <c r="DZ24" s="158">
        <f>DZ23*('In depth results'!$C$5/12)</f>
        <v>0</v>
      </c>
      <c r="EA24" s="158">
        <f>EA23*('In depth results'!$C$5/12)</f>
        <v>0</v>
      </c>
      <c r="EB24" s="158">
        <f>EB23*('In depth results'!$C$5/12)</f>
        <v>0</v>
      </c>
      <c r="EC24" s="158">
        <f>EC23*('In depth results'!$C$5/12)</f>
        <v>0</v>
      </c>
      <c r="ED24" s="158">
        <f>ED23*('In depth results'!$C$5/12)</f>
        <v>0</v>
      </c>
      <c r="EE24" s="158">
        <f>EE23*('In depth results'!$C$5/12)</f>
        <v>0</v>
      </c>
    </row>
    <row r="25" spans="1:135" x14ac:dyDescent="0.35">
      <c r="A25" s="38"/>
      <c r="B25" s="157" t="s">
        <v>34</v>
      </c>
      <c r="C25" s="158">
        <f>'In depth results'!B5</f>
        <v>0</v>
      </c>
      <c r="D25" s="158">
        <f>D23+D24</f>
        <v>0</v>
      </c>
      <c r="E25" s="158">
        <f t="shared" ref="E25:BP25" si="274">E23+E24</f>
        <v>0</v>
      </c>
      <c r="F25" s="158">
        <f t="shared" si="274"/>
        <v>0</v>
      </c>
      <c r="G25" s="158">
        <f t="shared" si="274"/>
        <v>0</v>
      </c>
      <c r="H25" s="158">
        <f t="shared" si="274"/>
        <v>0</v>
      </c>
      <c r="I25" s="158">
        <f t="shared" si="274"/>
        <v>0</v>
      </c>
      <c r="J25" s="158">
        <f t="shared" si="274"/>
        <v>0</v>
      </c>
      <c r="K25" s="158">
        <f t="shared" si="274"/>
        <v>0</v>
      </c>
      <c r="L25" s="158">
        <f t="shared" si="274"/>
        <v>0</v>
      </c>
      <c r="M25" s="158">
        <f t="shared" si="274"/>
        <v>0</v>
      </c>
      <c r="N25" s="158">
        <f t="shared" si="274"/>
        <v>0</v>
      </c>
      <c r="O25" s="158">
        <f t="shared" si="274"/>
        <v>0</v>
      </c>
      <c r="P25" s="158">
        <f t="shared" si="274"/>
        <v>0</v>
      </c>
      <c r="Q25" s="158">
        <f t="shared" si="274"/>
        <v>0</v>
      </c>
      <c r="R25" s="158">
        <f t="shared" si="274"/>
        <v>0</v>
      </c>
      <c r="S25" s="158">
        <f t="shared" si="274"/>
        <v>0</v>
      </c>
      <c r="T25" s="158">
        <f t="shared" si="274"/>
        <v>0</v>
      </c>
      <c r="U25" s="158">
        <f t="shared" si="274"/>
        <v>0</v>
      </c>
      <c r="V25" s="158">
        <f t="shared" si="274"/>
        <v>0</v>
      </c>
      <c r="W25" s="158">
        <f t="shared" si="274"/>
        <v>0</v>
      </c>
      <c r="X25" s="158">
        <f t="shared" si="274"/>
        <v>0</v>
      </c>
      <c r="Y25" s="158">
        <f t="shared" si="274"/>
        <v>0</v>
      </c>
      <c r="Z25" s="158">
        <f t="shared" si="274"/>
        <v>0</v>
      </c>
      <c r="AA25" s="158">
        <f t="shared" si="274"/>
        <v>0</v>
      </c>
      <c r="AB25" s="158">
        <f t="shared" si="274"/>
        <v>0</v>
      </c>
      <c r="AC25" s="158">
        <f t="shared" si="274"/>
        <v>0</v>
      </c>
      <c r="AD25" s="158">
        <f t="shared" si="274"/>
        <v>0</v>
      </c>
      <c r="AE25" s="158">
        <f t="shared" si="274"/>
        <v>0</v>
      </c>
      <c r="AF25" s="158">
        <f t="shared" si="274"/>
        <v>0</v>
      </c>
      <c r="AG25" s="158">
        <f t="shared" si="274"/>
        <v>0</v>
      </c>
      <c r="AH25" s="158">
        <f t="shared" si="274"/>
        <v>0</v>
      </c>
      <c r="AI25" s="158">
        <f t="shared" si="274"/>
        <v>0</v>
      </c>
      <c r="AJ25" s="158">
        <f t="shared" si="274"/>
        <v>0</v>
      </c>
      <c r="AK25" s="158">
        <f t="shared" si="274"/>
        <v>0</v>
      </c>
      <c r="AL25" s="158">
        <f t="shared" si="274"/>
        <v>0</v>
      </c>
      <c r="AM25" s="158">
        <f t="shared" si="274"/>
        <v>0</v>
      </c>
      <c r="AN25" s="158">
        <f t="shared" si="274"/>
        <v>0</v>
      </c>
      <c r="AO25" s="158">
        <f t="shared" si="274"/>
        <v>0</v>
      </c>
      <c r="AP25" s="158">
        <f t="shared" si="274"/>
        <v>0</v>
      </c>
      <c r="AQ25" s="158">
        <f t="shared" si="274"/>
        <v>0</v>
      </c>
      <c r="AR25" s="158">
        <f t="shared" si="274"/>
        <v>0</v>
      </c>
      <c r="AS25" s="158">
        <f t="shared" si="274"/>
        <v>0</v>
      </c>
      <c r="AT25" s="158">
        <f t="shared" si="274"/>
        <v>0</v>
      </c>
      <c r="AU25" s="158">
        <f t="shared" si="274"/>
        <v>0</v>
      </c>
      <c r="AV25" s="158">
        <f t="shared" si="274"/>
        <v>0</v>
      </c>
      <c r="AW25" s="158">
        <f t="shared" si="274"/>
        <v>0</v>
      </c>
      <c r="AX25" s="158">
        <f t="shared" si="274"/>
        <v>0</v>
      </c>
      <c r="AY25" s="158">
        <f t="shared" si="274"/>
        <v>0</v>
      </c>
      <c r="AZ25" s="158">
        <f t="shared" si="274"/>
        <v>0</v>
      </c>
      <c r="BA25" s="158">
        <f t="shared" si="274"/>
        <v>0</v>
      </c>
      <c r="BB25" s="158">
        <f t="shared" si="274"/>
        <v>0</v>
      </c>
      <c r="BC25" s="158">
        <f t="shared" si="274"/>
        <v>0</v>
      </c>
      <c r="BD25" s="158">
        <f t="shared" si="274"/>
        <v>0</v>
      </c>
      <c r="BE25" s="158">
        <f t="shared" si="274"/>
        <v>0</v>
      </c>
      <c r="BF25" s="158">
        <f t="shared" si="274"/>
        <v>0</v>
      </c>
      <c r="BG25" s="158">
        <f t="shared" si="274"/>
        <v>0</v>
      </c>
      <c r="BH25" s="158">
        <f t="shared" si="274"/>
        <v>0</v>
      </c>
      <c r="BI25" s="158">
        <f t="shared" si="274"/>
        <v>0</v>
      </c>
      <c r="BJ25" s="158">
        <f t="shared" si="274"/>
        <v>0</v>
      </c>
      <c r="BK25" s="158">
        <f t="shared" si="274"/>
        <v>0</v>
      </c>
      <c r="BL25" s="158">
        <f t="shared" si="274"/>
        <v>0</v>
      </c>
      <c r="BM25" s="158">
        <f t="shared" si="274"/>
        <v>0</v>
      </c>
      <c r="BN25" s="158">
        <f t="shared" si="274"/>
        <v>0</v>
      </c>
      <c r="BO25" s="158">
        <f t="shared" si="274"/>
        <v>0</v>
      </c>
      <c r="BP25" s="158">
        <f t="shared" si="274"/>
        <v>0</v>
      </c>
      <c r="BQ25" s="158">
        <f t="shared" ref="BQ25:CU25" si="275">BQ23+BQ24</f>
        <v>0</v>
      </c>
      <c r="BR25" s="158">
        <f t="shared" si="275"/>
        <v>0</v>
      </c>
      <c r="BS25" s="158">
        <f t="shared" si="275"/>
        <v>0</v>
      </c>
      <c r="BT25" s="158">
        <f t="shared" si="275"/>
        <v>0</v>
      </c>
      <c r="BU25" s="158">
        <f t="shared" si="275"/>
        <v>0</v>
      </c>
      <c r="BV25" s="158">
        <f t="shared" si="275"/>
        <v>0</v>
      </c>
      <c r="BW25" s="158">
        <f t="shared" si="275"/>
        <v>0</v>
      </c>
      <c r="BX25" s="158">
        <f t="shared" si="275"/>
        <v>0</v>
      </c>
      <c r="BY25" s="158">
        <f t="shared" si="275"/>
        <v>0</v>
      </c>
      <c r="BZ25" s="158">
        <f t="shared" si="275"/>
        <v>0</v>
      </c>
      <c r="CA25" s="158">
        <f t="shared" si="275"/>
        <v>0</v>
      </c>
      <c r="CB25" s="158">
        <f t="shared" si="275"/>
        <v>0</v>
      </c>
      <c r="CC25" s="158">
        <f t="shared" si="275"/>
        <v>0</v>
      </c>
      <c r="CD25" s="158">
        <f t="shared" si="275"/>
        <v>0</v>
      </c>
      <c r="CE25" s="158">
        <f t="shared" si="275"/>
        <v>0</v>
      </c>
      <c r="CF25" s="158">
        <f t="shared" si="275"/>
        <v>0</v>
      </c>
      <c r="CG25" s="158">
        <f t="shared" si="275"/>
        <v>0</v>
      </c>
      <c r="CH25" s="158">
        <f t="shared" si="275"/>
        <v>0</v>
      </c>
      <c r="CI25" s="158">
        <f t="shared" si="275"/>
        <v>0</v>
      </c>
      <c r="CJ25" s="158">
        <f t="shared" si="275"/>
        <v>0</v>
      </c>
      <c r="CK25" s="158">
        <f t="shared" si="275"/>
        <v>0</v>
      </c>
      <c r="CL25" s="158">
        <f t="shared" si="275"/>
        <v>0</v>
      </c>
      <c r="CM25" s="158">
        <f t="shared" si="275"/>
        <v>0</v>
      </c>
      <c r="CN25" s="158">
        <f t="shared" si="275"/>
        <v>0</v>
      </c>
      <c r="CO25" s="158">
        <f t="shared" si="275"/>
        <v>0</v>
      </c>
      <c r="CP25" s="158">
        <f t="shared" si="275"/>
        <v>0</v>
      </c>
      <c r="CQ25" s="158">
        <f t="shared" si="275"/>
        <v>0</v>
      </c>
      <c r="CR25" s="158">
        <f t="shared" si="275"/>
        <v>0</v>
      </c>
      <c r="CS25" s="158">
        <f t="shared" si="275"/>
        <v>0</v>
      </c>
      <c r="CT25" s="158">
        <f t="shared" si="275"/>
        <v>0</v>
      </c>
      <c r="CU25" s="158">
        <f t="shared" si="275"/>
        <v>0</v>
      </c>
      <c r="CV25" s="158">
        <f t="shared" ref="CV25:EE25" si="276">CV23+CV24</f>
        <v>0</v>
      </c>
      <c r="CW25" s="158">
        <f t="shared" si="276"/>
        <v>0</v>
      </c>
      <c r="CX25" s="158">
        <f t="shared" si="276"/>
        <v>0</v>
      </c>
      <c r="CY25" s="158">
        <f t="shared" si="276"/>
        <v>0</v>
      </c>
      <c r="CZ25" s="158">
        <f t="shared" si="276"/>
        <v>0</v>
      </c>
      <c r="DA25" s="158">
        <f t="shared" si="276"/>
        <v>0</v>
      </c>
      <c r="DB25" s="158">
        <f t="shared" si="276"/>
        <v>0</v>
      </c>
      <c r="DC25" s="158">
        <f t="shared" si="276"/>
        <v>0</v>
      </c>
      <c r="DD25" s="158">
        <f t="shared" si="276"/>
        <v>0</v>
      </c>
      <c r="DE25" s="158">
        <f t="shared" si="276"/>
        <v>0</v>
      </c>
      <c r="DF25" s="158">
        <f t="shared" si="276"/>
        <v>0</v>
      </c>
      <c r="DG25" s="158">
        <f t="shared" si="276"/>
        <v>0</v>
      </c>
      <c r="DH25" s="158">
        <f t="shared" si="276"/>
        <v>0</v>
      </c>
      <c r="DI25" s="158">
        <f t="shared" si="276"/>
        <v>0</v>
      </c>
      <c r="DJ25" s="158">
        <f t="shared" si="276"/>
        <v>0</v>
      </c>
      <c r="DK25" s="158">
        <f t="shared" si="276"/>
        <v>0</v>
      </c>
      <c r="DL25" s="158">
        <f t="shared" si="276"/>
        <v>0</v>
      </c>
      <c r="DM25" s="158">
        <f t="shared" si="276"/>
        <v>0</v>
      </c>
      <c r="DN25" s="158">
        <f t="shared" si="276"/>
        <v>0</v>
      </c>
      <c r="DO25" s="158">
        <f t="shared" si="276"/>
        <v>0</v>
      </c>
      <c r="DP25" s="158">
        <f t="shared" si="276"/>
        <v>0</v>
      </c>
      <c r="DQ25" s="158">
        <f t="shared" si="276"/>
        <v>0</v>
      </c>
      <c r="DR25" s="158">
        <f t="shared" si="276"/>
        <v>0</v>
      </c>
      <c r="DS25" s="158">
        <f t="shared" si="276"/>
        <v>0</v>
      </c>
      <c r="DT25" s="158">
        <f t="shared" si="276"/>
        <v>0</v>
      </c>
      <c r="DU25" s="158">
        <f t="shared" si="276"/>
        <v>0</v>
      </c>
      <c r="DV25" s="158">
        <f t="shared" si="276"/>
        <v>0</v>
      </c>
      <c r="DW25" s="158">
        <f t="shared" si="276"/>
        <v>0</v>
      </c>
      <c r="DX25" s="158">
        <f t="shared" si="276"/>
        <v>0</v>
      </c>
      <c r="DY25" s="158">
        <f t="shared" si="276"/>
        <v>0</v>
      </c>
      <c r="DZ25" s="158">
        <f t="shared" si="276"/>
        <v>0</v>
      </c>
      <c r="EA25" s="158">
        <f t="shared" si="276"/>
        <v>0</v>
      </c>
      <c r="EB25" s="158">
        <f t="shared" si="276"/>
        <v>0</v>
      </c>
      <c r="EC25" s="158">
        <f t="shared" si="276"/>
        <v>0</v>
      </c>
      <c r="ED25" s="158">
        <f t="shared" si="276"/>
        <v>0</v>
      </c>
      <c r="EE25" s="158">
        <f t="shared" si="276"/>
        <v>0</v>
      </c>
    </row>
    <row r="26" spans="1:135" x14ac:dyDescent="0.35">
      <c r="A26" s="38"/>
      <c r="B26" s="157" t="s">
        <v>36</v>
      </c>
      <c r="C26" s="158">
        <f>'In depth results'!$M$5</f>
        <v>0</v>
      </c>
      <c r="D26" s="158">
        <f>'In depth results'!$M$5</f>
        <v>0</v>
      </c>
      <c r="E26" s="158">
        <f>'In depth results'!$M$5</f>
        <v>0</v>
      </c>
      <c r="F26" s="158">
        <f>'In depth results'!$M$5</f>
        <v>0</v>
      </c>
      <c r="G26" s="158">
        <f>'In depth results'!$M$5</f>
        <v>0</v>
      </c>
      <c r="H26" s="158">
        <f>'In depth results'!$M$5</f>
        <v>0</v>
      </c>
      <c r="I26" s="158">
        <f>'In depth results'!$M$5</f>
        <v>0</v>
      </c>
      <c r="J26" s="158">
        <f>'In depth results'!$M$5</f>
        <v>0</v>
      </c>
      <c r="K26" s="158">
        <f>'In depth results'!$M$5</f>
        <v>0</v>
      </c>
      <c r="L26" s="158">
        <f>'In depth results'!$M$5</f>
        <v>0</v>
      </c>
      <c r="M26" s="158">
        <f>'In depth results'!$M$5</f>
        <v>0</v>
      </c>
      <c r="N26" s="158">
        <f>'In depth results'!$M$5</f>
        <v>0</v>
      </c>
      <c r="O26" s="158">
        <f>'In depth results'!$M$5</f>
        <v>0</v>
      </c>
      <c r="P26" s="158">
        <f>'In depth results'!$M$5</f>
        <v>0</v>
      </c>
      <c r="Q26" s="158">
        <f>'In depth results'!$M$5</f>
        <v>0</v>
      </c>
      <c r="R26" s="158">
        <f>'In depth results'!$M$5</f>
        <v>0</v>
      </c>
      <c r="S26" s="158">
        <f>'In depth results'!$M$5</f>
        <v>0</v>
      </c>
      <c r="T26" s="158">
        <f>'In depth results'!$M$5</f>
        <v>0</v>
      </c>
      <c r="U26" s="158">
        <f>'In depth results'!$M$5</f>
        <v>0</v>
      </c>
      <c r="V26" s="158">
        <f>'In depth results'!$M$5</f>
        <v>0</v>
      </c>
      <c r="W26" s="158">
        <f>'In depth results'!$M$5</f>
        <v>0</v>
      </c>
      <c r="X26" s="158">
        <f>'In depth results'!$M$5</f>
        <v>0</v>
      </c>
      <c r="Y26" s="158">
        <f>'In depth results'!$M$5</f>
        <v>0</v>
      </c>
      <c r="Z26" s="158">
        <f>'In depth results'!$M$5</f>
        <v>0</v>
      </c>
      <c r="AA26" s="158">
        <f>'In depth results'!$M$5</f>
        <v>0</v>
      </c>
      <c r="AB26" s="158">
        <f>'In depth results'!$M$5</f>
        <v>0</v>
      </c>
      <c r="AC26" s="158">
        <f>'In depth results'!$M$5</f>
        <v>0</v>
      </c>
      <c r="AD26" s="158">
        <f>'In depth results'!$M$5</f>
        <v>0</v>
      </c>
      <c r="AE26" s="158">
        <f>'In depth results'!$M$5</f>
        <v>0</v>
      </c>
      <c r="AF26" s="158">
        <f>'In depth results'!$M$5</f>
        <v>0</v>
      </c>
      <c r="AG26" s="158">
        <f>'In depth results'!$M$5</f>
        <v>0</v>
      </c>
      <c r="AH26" s="158">
        <f>'In depth results'!$M$5</f>
        <v>0</v>
      </c>
      <c r="AI26" s="158">
        <f>'In depth results'!$M$5</f>
        <v>0</v>
      </c>
      <c r="AJ26" s="158">
        <f>'In depth results'!$M$5</f>
        <v>0</v>
      </c>
      <c r="AK26" s="158">
        <f>'In depth results'!$M$5</f>
        <v>0</v>
      </c>
      <c r="AL26" s="158">
        <f>'In depth results'!$M$5</f>
        <v>0</v>
      </c>
      <c r="AM26" s="158">
        <f>'In depth results'!$M$5</f>
        <v>0</v>
      </c>
      <c r="AN26" s="158">
        <f>'In depth results'!$M$5</f>
        <v>0</v>
      </c>
      <c r="AO26" s="158">
        <f>'In depth results'!$M$5</f>
        <v>0</v>
      </c>
      <c r="AP26" s="158">
        <f>'In depth results'!$M$5</f>
        <v>0</v>
      </c>
      <c r="AQ26" s="158">
        <f>'In depth results'!$M$5</f>
        <v>0</v>
      </c>
      <c r="AR26" s="158">
        <f>'In depth results'!$M$5</f>
        <v>0</v>
      </c>
      <c r="AS26" s="158">
        <f>'In depth results'!$M$5</f>
        <v>0</v>
      </c>
      <c r="AT26" s="158">
        <f>'In depth results'!$M$5</f>
        <v>0</v>
      </c>
      <c r="AU26" s="158">
        <f>'In depth results'!$M$5</f>
        <v>0</v>
      </c>
      <c r="AV26" s="158">
        <f>'In depth results'!$M$5</f>
        <v>0</v>
      </c>
      <c r="AW26" s="158">
        <f>'In depth results'!$M$5</f>
        <v>0</v>
      </c>
      <c r="AX26" s="158">
        <f>'In depth results'!$M$5</f>
        <v>0</v>
      </c>
      <c r="AY26" s="158">
        <f>'In depth results'!$M$5</f>
        <v>0</v>
      </c>
      <c r="AZ26" s="158">
        <f>'In depth results'!$M$5</f>
        <v>0</v>
      </c>
      <c r="BA26" s="158">
        <f>'In depth results'!$M$5</f>
        <v>0</v>
      </c>
      <c r="BB26" s="158">
        <f>'In depth results'!$M$5</f>
        <v>0</v>
      </c>
      <c r="BC26" s="158">
        <f>'In depth results'!$M$5</f>
        <v>0</v>
      </c>
      <c r="BD26" s="158">
        <f>'In depth results'!$M$5</f>
        <v>0</v>
      </c>
      <c r="BE26" s="158">
        <f>'In depth results'!$M$5</f>
        <v>0</v>
      </c>
      <c r="BF26" s="158">
        <f>'In depth results'!$M$5</f>
        <v>0</v>
      </c>
      <c r="BG26" s="158">
        <f>'In depth results'!$M$5</f>
        <v>0</v>
      </c>
      <c r="BH26" s="158">
        <f>'In depth results'!$M$5</f>
        <v>0</v>
      </c>
      <c r="BI26" s="158">
        <f>'In depth results'!$M$5</f>
        <v>0</v>
      </c>
      <c r="BJ26" s="158">
        <f>'In depth results'!$M$5</f>
        <v>0</v>
      </c>
      <c r="BK26" s="158">
        <f>'In depth results'!$M$5</f>
        <v>0</v>
      </c>
      <c r="BL26" s="158">
        <f>'In depth results'!$M$5</f>
        <v>0</v>
      </c>
      <c r="BM26" s="158">
        <f>'In depth results'!$M$5</f>
        <v>0</v>
      </c>
      <c r="BN26" s="158">
        <f>'In depth results'!$M$5</f>
        <v>0</v>
      </c>
      <c r="BO26" s="158">
        <f>'In depth results'!$M$5</f>
        <v>0</v>
      </c>
      <c r="BP26" s="158">
        <f>'In depth results'!$M$5</f>
        <v>0</v>
      </c>
      <c r="BQ26" s="158">
        <f>'In depth results'!$M$5</f>
        <v>0</v>
      </c>
      <c r="BR26" s="158">
        <f>'In depth results'!$M$5</f>
        <v>0</v>
      </c>
      <c r="BS26" s="158">
        <f>'In depth results'!$M$5</f>
        <v>0</v>
      </c>
      <c r="BT26" s="158">
        <f>'In depth results'!$M$5</f>
        <v>0</v>
      </c>
      <c r="BU26" s="158">
        <f>'In depth results'!$M$5</f>
        <v>0</v>
      </c>
      <c r="BV26" s="158">
        <f>'In depth results'!$M$5</f>
        <v>0</v>
      </c>
      <c r="BW26" s="158">
        <f>'In depth results'!$M$5</f>
        <v>0</v>
      </c>
      <c r="BX26" s="158">
        <f>'In depth results'!$M$5</f>
        <v>0</v>
      </c>
      <c r="BY26" s="158">
        <f>'In depth results'!$M$5</f>
        <v>0</v>
      </c>
      <c r="BZ26" s="158">
        <f>'In depth results'!$M$5</f>
        <v>0</v>
      </c>
      <c r="CA26" s="158">
        <f>'In depth results'!$M$5</f>
        <v>0</v>
      </c>
      <c r="CB26" s="158">
        <f>'In depth results'!$M$5</f>
        <v>0</v>
      </c>
      <c r="CC26" s="158">
        <f>'In depth results'!$M$5</f>
        <v>0</v>
      </c>
      <c r="CD26" s="158">
        <f>'In depth results'!$M$5</f>
        <v>0</v>
      </c>
      <c r="CE26" s="158">
        <f>'In depth results'!$M$5</f>
        <v>0</v>
      </c>
      <c r="CF26" s="158">
        <f>'In depth results'!$M$5</f>
        <v>0</v>
      </c>
      <c r="CG26" s="158">
        <f>'In depth results'!$M$5</f>
        <v>0</v>
      </c>
      <c r="CH26" s="158">
        <f>'In depth results'!$M$5</f>
        <v>0</v>
      </c>
      <c r="CI26" s="158">
        <f>'In depth results'!$M$5</f>
        <v>0</v>
      </c>
      <c r="CJ26" s="158">
        <f>'In depth results'!$M$5</f>
        <v>0</v>
      </c>
      <c r="CK26" s="158">
        <f>'In depth results'!$M$5</f>
        <v>0</v>
      </c>
      <c r="CL26" s="158">
        <f>'In depth results'!$M$5</f>
        <v>0</v>
      </c>
      <c r="CM26" s="158">
        <f>'In depth results'!$M$5</f>
        <v>0</v>
      </c>
      <c r="CN26" s="158">
        <f>'In depth results'!$M$5</f>
        <v>0</v>
      </c>
      <c r="CO26" s="158">
        <f>'In depth results'!$M$5</f>
        <v>0</v>
      </c>
      <c r="CP26" s="158">
        <f>'In depth results'!$M$5</f>
        <v>0</v>
      </c>
      <c r="CQ26" s="158">
        <f>'In depth results'!$M$5</f>
        <v>0</v>
      </c>
      <c r="CR26" s="158">
        <f>'In depth results'!$M$5</f>
        <v>0</v>
      </c>
      <c r="CS26" s="158">
        <f>'In depth results'!$M$5</f>
        <v>0</v>
      </c>
      <c r="CT26" s="158">
        <f>'In depth results'!$M$5</f>
        <v>0</v>
      </c>
      <c r="CU26" s="158">
        <f>'In depth results'!$M$5</f>
        <v>0</v>
      </c>
      <c r="CV26" s="158">
        <f>'In depth results'!$M$5</f>
        <v>0</v>
      </c>
      <c r="CW26" s="158">
        <f>'In depth results'!$M$5</f>
        <v>0</v>
      </c>
      <c r="CX26" s="158">
        <f>'In depth results'!$M$5</f>
        <v>0</v>
      </c>
      <c r="CY26" s="158">
        <f>'In depth results'!$M$5</f>
        <v>0</v>
      </c>
      <c r="CZ26" s="158">
        <f>'In depth results'!$M$5</f>
        <v>0</v>
      </c>
      <c r="DA26" s="158">
        <f>'In depth results'!$M$5</f>
        <v>0</v>
      </c>
      <c r="DB26" s="158">
        <f>'In depth results'!$M$5</f>
        <v>0</v>
      </c>
      <c r="DC26" s="158">
        <f>'In depth results'!$M$5</f>
        <v>0</v>
      </c>
      <c r="DD26" s="158">
        <f>'In depth results'!$M$5</f>
        <v>0</v>
      </c>
      <c r="DE26" s="158">
        <f>'In depth results'!$M$5</f>
        <v>0</v>
      </c>
      <c r="DF26" s="158">
        <f>'In depth results'!$M$5</f>
        <v>0</v>
      </c>
      <c r="DG26" s="158">
        <f>'In depth results'!$M$5</f>
        <v>0</v>
      </c>
      <c r="DH26" s="158">
        <f>'In depth results'!$M$5</f>
        <v>0</v>
      </c>
      <c r="DI26" s="158">
        <f>'In depth results'!$M$5</f>
        <v>0</v>
      </c>
      <c r="DJ26" s="158">
        <f>'In depth results'!$M$5</f>
        <v>0</v>
      </c>
      <c r="DK26" s="158">
        <f>'In depth results'!$M$5</f>
        <v>0</v>
      </c>
      <c r="DL26" s="158">
        <f>'In depth results'!$M$5</f>
        <v>0</v>
      </c>
      <c r="DM26" s="158">
        <f>'In depth results'!$M$5</f>
        <v>0</v>
      </c>
      <c r="DN26" s="158">
        <f>'In depth results'!$M$5</f>
        <v>0</v>
      </c>
      <c r="DO26" s="158">
        <f>'In depth results'!$M$5</f>
        <v>0</v>
      </c>
      <c r="DP26" s="158">
        <f>'In depth results'!$M$5</f>
        <v>0</v>
      </c>
      <c r="DQ26" s="158">
        <f>'In depth results'!$M$5</f>
        <v>0</v>
      </c>
      <c r="DR26" s="158">
        <f>'In depth results'!$M$5</f>
        <v>0</v>
      </c>
      <c r="DS26" s="158">
        <f>'In depth results'!$M$5</f>
        <v>0</v>
      </c>
      <c r="DT26" s="158">
        <f>'In depth results'!$M$5</f>
        <v>0</v>
      </c>
      <c r="DU26" s="158">
        <f>'In depth results'!$M$5</f>
        <v>0</v>
      </c>
      <c r="DV26" s="158">
        <f>'In depth results'!$M$5</f>
        <v>0</v>
      </c>
      <c r="DW26" s="158">
        <f>'In depth results'!$M$5</f>
        <v>0</v>
      </c>
      <c r="DX26" s="158">
        <f>'In depth results'!$M$5</f>
        <v>0</v>
      </c>
      <c r="DY26" s="158">
        <f>'In depth results'!$M$5</f>
        <v>0</v>
      </c>
      <c r="DZ26" s="158">
        <f>'In depth results'!$M$5</f>
        <v>0</v>
      </c>
      <c r="EA26" s="158">
        <f>'In depth results'!$M$5</f>
        <v>0</v>
      </c>
      <c r="EB26" s="158">
        <f>'In depth results'!$M$5</f>
        <v>0</v>
      </c>
      <c r="EC26" s="158">
        <f>'In depth results'!$M$5</f>
        <v>0</v>
      </c>
      <c r="ED26" s="158">
        <f>'In depth results'!$M$5</f>
        <v>0</v>
      </c>
      <c r="EE26" s="158">
        <f>'In depth results'!$M$5</f>
        <v>0</v>
      </c>
    </row>
    <row r="27" spans="1:135" x14ac:dyDescent="0.35">
      <c r="A27" s="38"/>
      <c r="B27" s="157" t="s">
        <v>37</v>
      </c>
      <c r="C27" s="158">
        <f>C25-C26+C24</f>
        <v>0</v>
      </c>
      <c r="D27" s="158">
        <f>IF(D26&gt;D25,0,D25-D26)</f>
        <v>0</v>
      </c>
      <c r="E27" s="158">
        <f t="shared" ref="E27:BP27" si="277">IF(E26&gt;E25,0,E25-E26)</f>
        <v>0</v>
      </c>
      <c r="F27" s="158">
        <f t="shared" si="277"/>
        <v>0</v>
      </c>
      <c r="G27" s="158">
        <f t="shared" si="277"/>
        <v>0</v>
      </c>
      <c r="H27" s="158">
        <f t="shared" si="277"/>
        <v>0</v>
      </c>
      <c r="I27" s="158">
        <f t="shared" si="277"/>
        <v>0</v>
      </c>
      <c r="J27" s="158">
        <f t="shared" si="277"/>
        <v>0</v>
      </c>
      <c r="K27" s="158">
        <f t="shared" si="277"/>
        <v>0</v>
      </c>
      <c r="L27" s="158">
        <f t="shared" si="277"/>
        <v>0</v>
      </c>
      <c r="M27" s="158">
        <f t="shared" si="277"/>
        <v>0</v>
      </c>
      <c r="N27" s="158">
        <f t="shared" si="277"/>
        <v>0</v>
      </c>
      <c r="O27" s="158">
        <f t="shared" si="277"/>
        <v>0</v>
      </c>
      <c r="P27" s="158">
        <f t="shared" si="277"/>
        <v>0</v>
      </c>
      <c r="Q27" s="158">
        <f t="shared" si="277"/>
        <v>0</v>
      </c>
      <c r="R27" s="158">
        <f t="shared" si="277"/>
        <v>0</v>
      </c>
      <c r="S27" s="158">
        <f t="shared" si="277"/>
        <v>0</v>
      </c>
      <c r="T27" s="158">
        <f t="shared" si="277"/>
        <v>0</v>
      </c>
      <c r="U27" s="158">
        <f t="shared" si="277"/>
        <v>0</v>
      </c>
      <c r="V27" s="158">
        <f t="shared" si="277"/>
        <v>0</v>
      </c>
      <c r="W27" s="158">
        <f t="shared" si="277"/>
        <v>0</v>
      </c>
      <c r="X27" s="158">
        <f t="shared" si="277"/>
        <v>0</v>
      </c>
      <c r="Y27" s="158">
        <f t="shared" si="277"/>
        <v>0</v>
      </c>
      <c r="Z27" s="158">
        <f t="shared" si="277"/>
        <v>0</v>
      </c>
      <c r="AA27" s="158">
        <f t="shared" si="277"/>
        <v>0</v>
      </c>
      <c r="AB27" s="158">
        <f t="shared" si="277"/>
        <v>0</v>
      </c>
      <c r="AC27" s="158">
        <f t="shared" si="277"/>
        <v>0</v>
      </c>
      <c r="AD27" s="158">
        <f t="shared" si="277"/>
        <v>0</v>
      </c>
      <c r="AE27" s="158">
        <f t="shared" si="277"/>
        <v>0</v>
      </c>
      <c r="AF27" s="158">
        <f t="shared" si="277"/>
        <v>0</v>
      </c>
      <c r="AG27" s="158">
        <f t="shared" si="277"/>
        <v>0</v>
      </c>
      <c r="AH27" s="158">
        <f t="shared" si="277"/>
        <v>0</v>
      </c>
      <c r="AI27" s="158">
        <f t="shared" si="277"/>
        <v>0</v>
      </c>
      <c r="AJ27" s="158">
        <f t="shared" si="277"/>
        <v>0</v>
      </c>
      <c r="AK27" s="158">
        <f t="shared" si="277"/>
        <v>0</v>
      </c>
      <c r="AL27" s="158">
        <f t="shared" si="277"/>
        <v>0</v>
      </c>
      <c r="AM27" s="158">
        <f t="shared" si="277"/>
        <v>0</v>
      </c>
      <c r="AN27" s="158">
        <f t="shared" si="277"/>
        <v>0</v>
      </c>
      <c r="AO27" s="158">
        <f t="shared" si="277"/>
        <v>0</v>
      </c>
      <c r="AP27" s="158">
        <f t="shared" si="277"/>
        <v>0</v>
      </c>
      <c r="AQ27" s="158">
        <f t="shared" si="277"/>
        <v>0</v>
      </c>
      <c r="AR27" s="158">
        <f t="shared" si="277"/>
        <v>0</v>
      </c>
      <c r="AS27" s="158">
        <f t="shared" si="277"/>
        <v>0</v>
      </c>
      <c r="AT27" s="158">
        <f t="shared" si="277"/>
        <v>0</v>
      </c>
      <c r="AU27" s="158">
        <f t="shared" si="277"/>
        <v>0</v>
      </c>
      <c r="AV27" s="158">
        <f t="shared" si="277"/>
        <v>0</v>
      </c>
      <c r="AW27" s="158">
        <f t="shared" si="277"/>
        <v>0</v>
      </c>
      <c r="AX27" s="158">
        <f t="shared" si="277"/>
        <v>0</v>
      </c>
      <c r="AY27" s="158">
        <f t="shared" si="277"/>
        <v>0</v>
      </c>
      <c r="AZ27" s="158">
        <f t="shared" si="277"/>
        <v>0</v>
      </c>
      <c r="BA27" s="158">
        <f t="shared" si="277"/>
        <v>0</v>
      </c>
      <c r="BB27" s="158">
        <f t="shared" si="277"/>
        <v>0</v>
      </c>
      <c r="BC27" s="158">
        <f t="shared" si="277"/>
        <v>0</v>
      </c>
      <c r="BD27" s="158">
        <f t="shared" si="277"/>
        <v>0</v>
      </c>
      <c r="BE27" s="158">
        <f t="shared" si="277"/>
        <v>0</v>
      </c>
      <c r="BF27" s="158">
        <f t="shared" si="277"/>
        <v>0</v>
      </c>
      <c r="BG27" s="158">
        <f t="shared" si="277"/>
        <v>0</v>
      </c>
      <c r="BH27" s="158">
        <f t="shared" si="277"/>
        <v>0</v>
      </c>
      <c r="BI27" s="158">
        <f t="shared" si="277"/>
        <v>0</v>
      </c>
      <c r="BJ27" s="158">
        <f t="shared" si="277"/>
        <v>0</v>
      </c>
      <c r="BK27" s="158">
        <f t="shared" si="277"/>
        <v>0</v>
      </c>
      <c r="BL27" s="158">
        <f t="shared" si="277"/>
        <v>0</v>
      </c>
      <c r="BM27" s="158">
        <f t="shared" si="277"/>
        <v>0</v>
      </c>
      <c r="BN27" s="158">
        <f t="shared" si="277"/>
        <v>0</v>
      </c>
      <c r="BO27" s="158">
        <f t="shared" si="277"/>
        <v>0</v>
      </c>
      <c r="BP27" s="158">
        <f t="shared" si="277"/>
        <v>0</v>
      </c>
      <c r="BQ27" s="158">
        <f t="shared" ref="BQ27:CU27" si="278">IF(BQ26&gt;BQ25,0,BQ25-BQ26)</f>
        <v>0</v>
      </c>
      <c r="BR27" s="158">
        <f t="shared" si="278"/>
        <v>0</v>
      </c>
      <c r="BS27" s="158">
        <f t="shared" si="278"/>
        <v>0</v>
      </c>
      <c r="BT27" s="158">
        <f t="shared" si="278"/>
        <v>0</v>
      </c>
      <c r="BU27" s="158">
        <f t="shared" si="278"/>
        <v>0</v>
      </c>
      <c r="BV27" s="158">
        <f t="shared" si="278"/>
        <v>0</v>
      </c>
      <c r="BW27" s="158">
        <f t="shared" si="278"/>
        <v>0</v>
      </c>
      <c r="BX27" s="158">
        <f t="shared" si="278"/>
        <v>0</v>
      </c>
      <c r="BY27" s="158">
        <f t="shared" si="278"/>
        <v>0</v>
      </c>
      <c r="BZ27" s="158">
        <f t="shared" si="278"/>
        <v>0</v>
      </c>
      <c r="CA27" s="158">
        <f t="shared" si="278"/>
        <v>0</v>
      </c>
      <c r="CB27" s="158">
        <f t="shared" si="278"/>
        <v>0</v>
      </c>
      <c r="CC27" s="158">
        <f t="shared" si="278"/>
        <v>0</v>
      </c>
      <c r="CD27" s="158">
        <f t="shared" si="278"/>
        <v>0</v>
      </c>
      <c r="CE27" s="158">
        <f t="shared" si="278"/>
        <v>0</v>
      </c>
      <c r="CF27" s="158">
        <f t="shared" si="278"/>
        <v>0</v>
      </c>
      <c r="CG27" s="158">
        <f t="shared" si="278"/>
        <v>0</v>
      </c>
      <c r="CH27" s="158">
        <f t="shared" si="278"/>
        <v>0</v>
      </c>
      <c r="CI27" s="158">
        <f t="shared" si="278"/>
        <v>0</v>
      </c>
      <c r="CJ27" s="158">
        <f t="shared" si="278"/>
        <v>0</v>
      </c>
      <c r="CK27" s="158">
        <f t="shared" si="278"/>
        <v>0</v>
      </c>
      <c r="CL27" s="158">
        <f t="shared" si="278"/>
        <v>0</v>
      </c>
      <c r="CM27" s="158">
        <f t="shared" si="278"/>
        <v>0</v>
      </c>
      <c r="CN27" s="158">
        <f t="shared" si="278"/>
        <v>0</v>
      </c>
      <c r="CO27" s="158">
        <f t="shared" si="278"/>
        <v>0</v>
      </c>
      <c r="CP27" s="158">
        <f t="shared" si="278"/>
        <v>0</v>
      </c>
      <c r="CQ27" s="158">
        <f t="shared" si="278"/>
        <v>0</v>
      </c>
      <c r="CR27" s="158">
        <f t="shared" si="278"/>
        <v>0</v>
      </c>
      <c r="CS27" s="158">
        <f t="shared" si="278"/>
        <v>0</v>
      </c>
      <c r="CT27" s="158">
        <f t="shared" si="278"/>
        <v>0</v>
      </c>
      <c r="CU27" s="158">
        <f t="shared" si="278"/>
        <v>0</v>
      </c>
      <c r="CV27" s="158">
        <f t="shared" ref="CV27" si="279">IF(CV26&gt;CV25,0,CV25-CV26)</f>
        <v>0</v>
      </c>
      <c r="CW27" s="158">
        <f t="shared" ref="CW27" si="280">IF(CW26&gt;CW25,0,CW25-CW26)</f>
        <v>0</v>
      </c>
      <c r="CX27" s="158">
        <f t="shared" ref="CX27" si="281">IF(CX26&gt;CX25,0,CX25-CX26)</f>
        <v>0</v>
      </c>
      <c r="CY27" s="158">
        <f t="shared" ref="CY27" si="282">IF(CY26&gt;CY25,0,CY25-CY26)</f>
        <v>0</v>
      </c>
      <c r="CZ27" s="158">
        <f t="shared" ref="CZ27" si="283">IF(CZ26&gt;CZ25,0,CZ25-CZ26)</f>
        <v>0</v>
      </c>
      <c r="DA27" s="158">
        <f t="shared" ref="DA27" si="284">IF(DA26&gt;DA25,0,DA25-DA26)</f>
        <v>0</v>
      </c>
      <c r="DB27" s="158">
        <f t="shared" ref="DB27" si="285">IF(DB26&gt;DB25,0,DB25-DB26)</f>
        <v>0</v>
      </c>
      <c r="DC27" s="158">
        <f t="shared" ref="DC27" si="286">IF(DC26&gt;DC25,0,DC25-DC26)</f>
        <v>0</v>
      </c>
      <c r="DD27" s="158">
        <f t="shared" ref="DD27" si="287">IF(DD26&gt;DD25,0,DD25-DD26)</f>
        <v>0</v>
      </c>
      <c r="DE27" s="158">
        <f t="shared" ref="DE27" si="288">IF(DE26&gt;DE25,0,DE25-DE26)</f>
        <v>0</v>
      </c>
      <c r="DF27" s="158">
        <f t="shared" ref="DF27" si="289">IF(DF26&gt;DF25,0,DF25-DF26)</f>
        <v>0</v>
      </c>
      <c r="DG27" s="158">
        <f t="shared" ref="DG27" si="290">IF(DG26&gt;DG25,0,DG25-DG26)</f>
        <v>0</v>
      </c>
      <c r="DH27" s="158">
        <f t="shared" ref="DH27" si="291">IF(DH26&gt;DH25,0,DH25-DH26)</f>
        <v>0</v>
      </c>
      <c r="DI27" s="158">
        <f t="shared" ref="DI27" si="292">IF(DI26&gt;DI25,0,DI25-DI26)</f>
        <v>0</v>
      </c>
      <c r="DJ27" s="158">
        <f t="shared" ref="DJ27" si="293">IF(DJ26&gt;DJ25,0,DJ25-DJ26)</f>
        <v>0</v>
      </c>
      <c r="DK27" s="158">
        <f t="shared" ref="DK27" si="294">IF(DK26&gt;DK25,0,DK25-DK26)</f>
        <v>0</v>
      </c>
      <c r="DL27" s="158">
        <f t="shared" ref="DL27" si="295">IF(DL26&gt;DL25,0,DL25-DL26)</f>
        <v>0</v>
      </c>
      <c r="DM27" s="158">
        <f t="shared" ref="DM27" si="296">IF(DM26&gt;DM25,0,DM25-DM26)</f>
        <v>0</v>
      </c>
      <c r="DN27" s="158">
        <f t="shared" ref="DN27" si="297">IF(DN26&gt;DN25,0,DN25-DN26)</f>
        <v>0</v>
      </c>
      <c r="DO27" s="158">
        <f t="shared" ref="DO27" si="298">IF(DO26&gt;DO25,0,DO25-DO26)</f>
        <v>0</v>
      </c>
      <c r="DP27" s="158">
        <f t="shared" ref="DP27" si="299">IF(DP26&gt;DP25,0,DP25-DP26)</f>
        <v>0</v>
      </c>
      <c r="DQ27" s="158">
        <f t="shared" ref="DQ27" si="300">IF(DQ26&gt;DQ25,0,DQ25-DQ26)</f>
        <v>0</v>
      </c>
      <c r="DR27" s="158">
        <f t="shared" ref="DR27" si="301">IF(DR26&gt;DR25,0,DR25-DR26)</f>
        <v>0</v>
      </c>
      <c r="DS27" s="158">
        <f t="shared" ref="DS27" si="302">IF(DS26&gt;DS25,0,DS25-DS26)</f>
        <v>0</v>
      </c>
      <c r="DT27" s="158">
        <f t="shared" ref="DT27" si="303">IF(DT26&gt;DT25,0,DT25-DT26)</f>
        <v>0</v>
      </c>
      <c r="DU27" s="158">
        <f t="shared" ref="DU27" si="304">IF(DU26&gt;DU25,0,DU25-DU26)</f>
        <v>0</v>
      </c>
      <c r="DV27" s="158">
        <f t="shared" ref="DV27" si="305">IF(DV26&gt;DV25,0,DV25-DV26)</f>
        <v>0</v>
      </c>
      <c r="DW27" s="158">
        <f t="shared" ref="DW27" si="306">IF(DW26&gt;DW25,0,DW25-DW26)</f>
        <v>0</v>
      </c>
      <c r="DX27" s="158">
        <f t="shared" ref="DX27" si="307">IF(DX26&gt;DX25,0,DX25-DX26)</f>
        <v>0</v>
      </c>
      <c r="DY27" s="158">
        <f t="shared" ref="DY27" si="308">IF(DY26&gt;DY25,0,DY25-DY26)</f>
        <v>0</v>
      </c>
      <c r="DZ27" s="158">
        <f t="shared" ref="DZ27" si="309">IF(DZ26&gt;DZ25,0,DZ25-DZ26)</f>
        <v>0</v>
      </c>
      <c r="EA27" s="158">
        <f t="shared" ref="EA27" si="310">IF(EA26&gt;EA25,0,EA25-EA26)</f>
        <v>0</v>
      </c>
      <c r="EB27" s="158">
        <f t="shared" ref="EB27" si="311">IF(EB26&gt;EB25,0,EB25-EB26)</f>
        <v>0</v>
      </c>
      <c r="EC27" s="158">
        <f t="shared" ref="EC27" si="312">IF(EC26&gt;EC25,0,EC25-EC26)</f>
        <v>0</v>
      </c>
      <c r="ED27" s="158">
        <f t="shared" ref="ED27" si="313">IF(ED26&gt;ED25,0,ED25-ED26)</f>
        <v>0</v>
      </c>
      <c r="EE27" s="158">
        <f t="shared" ref="EE27" si="314">IF(EE26&gt;EE25,0,EE25-EE26)</f>
        <v>0</v>
      </c>
    </row>
    <row r="28" spans="1:135" x14ac:dyDescent="0.35">
      <c r="A28" s="38"/>
      <c r="B28" s="157"/>
      <c r="C28" s="156" t="str">
        <f>IF(C27=0,"PAID OFF","")</f>
        <v>PAID OFF</v>
      </c>
      <c r="D28" s="156" t="str">
        <f t="shared" ref="D28:BO28" si="315">IF(D27=0,"PAID OFF","")</f>
        <v>PAID OFF</v>
      </c>
      <c r="E28" s="156" t="str">
        <f t="shared" si="315"/>
        <v>PAID OFF</v>
      </c>
      <c r="F28" s="156" t="str">
        <f t="shared" si="315"/>
        <v>PAID OFF</v>
      </c>
      <c r="G28" s="156" t="str">
        <f t="shared" si="315"/>
        <v>PAID OFF</v>
      </c>
      <c r="H28" s="156" t="str">
        <f t="shared" si="315"/>
        <v>PAID OFF</v>
      </c>
      <c r="I28" s="156" t="str">
        <f t="shared" si="315"/>
        <v>PAID OFF</v>
      </c>
      <c r="J28" s="156" t="str">
        <f t="shared" si="315"/>
        <v>PAID OFF</v>
      </c>
      <c r="K28" s="156" t="str">
        <f t="shared" si="315"/>
        <v>PAID OFF</v>
      </c>
      <c r="L28" s="156" t="str">
        <f t="shared" si="315"/>
        <v>PAID OFF</v>
      </c>
      <c r="M28" s="156" t="str">
        <f t="shared" si="315"/>
        <v>PAID OFF</v>
      </c>
      <c r="N28" s="156" t="str">
        <f t="shared" si="315"/>
        <v>PAID OFF</v>
      </c>
      <c r="O28" s="156" t="str">
        <f t="shared" si="315"/>
        <v>PAID OFF</v>
      </c>
      <c r="P28" s="156" t="str">
        <f t="shared" si="315"/>
        <v>PAID OFF</v>
      </c>
      <c r="Q28" s="156" t="str">
        <f t="shared" si="315"/>
        <v>PAID OFF</v>
      </c>
      <c r="R28" s="156" t="str">
        <f t="shared" si="315"/>
        <v>PAID OFF</v>
      </c>
      <c r="S28" s="156" t="str">
        <f t="shared" si="315"/>
        <v>PAID OFF</v>
      </c>
      <c r="T28" s="156" t="str">
        <f t="shared" si="315"/>
        <v>PAID OFF</v>
      </c>
      <c r="U28" s="156" t="str">
        <f t="shared" si="315"/>
        <v>PAID OFF</v>
      </c>
      <c r="V28" s="156" t="str">
        <f t="shared" si="315"/>
        <v>PAID OFF</v>
      </c>
      <c r="W28" s="156" t="str">
        <f t="shared" si="315"/>
        <v>PAID OFF</v>
      </c>
      <c r="X28" s="156" t="str">
        <f t="shared" si="315"/>
        <v>PAID OFF</v>
      </c>
      <c r="Y28" s="156" t="str">
        <f t="shared" si="315"/>
        <v>PAID OFF</v>
      </c>
      <c r="Z28" s="156" t="str">
        <f t="shared" si="315"/>
        <v>PAID OFF</v>
      </c>
      <c r="AA28" s="156" t="str">
        <f t="shared" si="315"/>
        <v>PAID OFF</v>
      </c>
      <c r="AB28" s="156" t="str">
        <f t="shared" si="315"/>
        <v>PAID OFF</v>
      </c>
      <c r="AC28" s="156" t="str">
        <f t="shared" si="315"/>
        <v>PAID OFF</v>
      </c>
      <c r="AD28" s="156" t="str">
        <f t="shared" si="315"/>
        <v>PAID OFF</v>
      </c>
      <c r="AE28" s="156" t="str">
        <f t="shared" si="315"/>
        <v>PAID OFF</v>
      </c>
      <c r="AF28" s="156" t="str">
        <f t="shared" si="315"/>
        <v>PAID OFF</v>
      </c>
      <c r="AG28" s="156" t="str">
        <f t="shared" si="315"/>
        <v>PAID OFF</v>
      </c>
      <c r="AH28" s="156" t="str">
        <f t="shared" si="315"/>
        <v>PAID OFF</v>
      </c>
      <c r="AI28" s="156" t="str">
        <f t="shared" si="315"/>
        <v>PAID OFF</v>
      </c>
      <c r="AJ28" s="156" t="str">
        <f t="shared" si="315"/>
        <v>PAID OFF</v>
      </c>
      <c r="AK28" s="156" t="str">
        <f t="shared" si="315"/>
        <v>PAID OFF</v>
      </c>
      <c r="AL28" s="156" t="str">
        <f t="shared" si="315"/>
        <v>PAID OFF</v>
      </c>
      <c r="AM28" s="156" t="str">
        <f t="shared" si="315"/>
        <v>PAID OFF</v>
      </c>
      <c r="AN28" s="156" t="str">
        <f t="shared" si="315"/>
        <v>PAID OFF</v>
      </c>
      <c r="AO28" s="156" t="str">
        <f t="shared" si="315"/>
        <v>PAID OFF</v>
      </c>
      <c r="AP28" s="156" t="str">
        <f t="shared" si="315"/>
        <v>PAID OFF</v>
      </c>
      <c r="AQ28" s="156" t="str">
        <f t="shared" si="315"/>
        <v>PAID OFF</v>
      </c>
      <c r="AR28" s="156" t="str">
        <f t="shared" si="315"/>
        <v>PAID OFF</v>
      </c>
      <c r="AS28" s="156" t="str">
        <f t="shared" si="315"/>
        <v>PAID OFF</v>
      </c>
      <c r="AT28" s="156" t="str">
        <f t="shared" si="315"/>
        <v>PAID OFF</v>
      </c>
      <c r="AU28" s="156" t="str">
        <f t="shared" si="315"/>
        <v>PAID OFF</v>
      </c>
      <c r="AV28" s="156" t="str">
        <f t="shared" si="315"/>
        <v>PAID OFF</v>
      </c>
      <c r="AW28" s="156" t="str">
        <f t="shared" si="315"/>
        <v>PAID OFF</v>
      </c>
      <c r="AX28" s="156" t="str">
        <f t="shared" si="315"/>
        <v>PAID OFF</v>
      </c>
      <c r="AY28" s="156" t="str">
        <f t="shared" si="315"/>
        <v>PAID OFF</v>
      </c>
      <c r="AZ28" s="156" t="str">
        <f t="shared" si="315"/>
        <v>PAID OFF</v>
      </c>
      <c r="BA28" s="156" t="str">
        <f t="shared" si="315"/>
        <v>PAID OFF</v>
      </c>
      <c r="BB28" s="156" t="str">
        <f t="shared" si="315"/>
        <v>PAID OFF</v>
      </c>
      <c r="BC28" s="156" t="str">
        <f t="shared" si="315"/>
        <v>PAID OFF</v>
      </c>
      <c r="BD28" s="156" t="str">
        <f t="shared" si="315"/>
        <v>PAID OFF</v>
      </c>
      <c r="BE28" s="156" t="str">
        <f t="shared" si="315"/>
        <v>PAID OFF</v>
      </c>
      <c r="BF28" s="156" t="str">
        <f t="shared" si="315"/>
        <v>PAID OFF</v>
      </c>
      <c r="BG28" s="156" t="str">
        <f t="shared" si="315"/>
        <v>PAID OFF</v>
      </c>
      <c r="BH28" s="156" t="str">
        <f t="shared" si="315"/>
        <v>PAID OFF</v>
      </c>
      <c r="BI28" s="156" t="str">
        <f t="shared" si="315"/>
        <v>PAID OFF</v>
      </c>
      <c r="BJ28" s="156" t="str">
        <f t="shared" si="315"/>
        <v>PAID OFF</v>
      </c>
      <c r="BK28" s="156" t="str">
        <f t="shared" si="315"/>
        <v>PAID OFF</v>
      </c>
      <c r="BL28" s="156" t="str">
        <f t="shared" si="315"/>
        <v>PAID OFF</v>
      </c>
      <c r="BM28" s="156" t="str">
        <f t="shared" si="315"/>
        <v>PAID OFF</v>
      </c>
      <c r="BN28" s="156" t="str">
        <f t="shared" si="315"/>
        <v>PAID OFF</v>
      </c>
      <c r="BO28" s="156" t="str">
        <f t="shared" si="315"/>
        <v>PAID OFF</v>
      </c>
      <c r="BP28" s="156" t="str">
        <f t="shared" ref="BP28:CU28" si="316">IF(BP27=0,"PAID OFF","")</f>
        <v>PAID OFF</v>
      </c>
      <c r="BQ28" s="156" t="str">
        <f t="shared" si="316"/>
        <v>PAID OFF</v>
      </c>
      <c r="BR28" s="156" t="str">
        <f t="shared" si="316"/>
        <v>PAID OFF</v>
      </c>
      <c r="BS28" s="156" t="str">
        <f t="shared" si="316"/>
        <v>PAID OFF</v>
      </c>
      <c r="BT28" s="156" t="str">
        <f t="shared" si="316"/>
        <v>PAID OFF</v>
      </c>
      <c r="BU28" s="156" t="str">
        <f t="shared" si="316"/>
        <v>PAID OFF</v>
      </c>
      <c r="BV28" s="156" t="str">
        <f t="shared" si="316"/>
        <v>PAID OFF</v>
      </c>
      <c r="BW28" s="156" t="str">
        <f t="shared" si="316"/>
        <v>PAID OFF</v>
      </c>
      <c r="BX28" s="156" t="str">
        <f t="shared" si="316"/>
        <v>PAID OFF</v>
      </c>
      <c r="BY28" s="156" t="str">
        <f t="shared" si="316"/>
        <v>PAID OFF</v>
      </c>
      <c r="BZ28" s="156" t="str">
        <f t="shared" si="316"/>
        <v>PAID OFF</v>
      </c>
      <c r="CA28" s="156" t="str">
        <f t="shared" si="316"/>
        <v>PAID OFF</v>
      </c>
      <c r="CB28" s="156" t="str">
        <f t="shared" si="316"/>
        <v>PAID OFF</v>
      </c>
      <c r="CC28" s="156" t="str">
        <f t="shared" si="316"/>
        <v>PAID OFF</v>
      </c>
      <c r="CD28" s="156" t="str">
        <f t="shared" si="316"/>
        <v>PAID OFF</v>
      </c>
      <c r="CE28" s="156" t="str">
        <f t="shared" si="316"/>
        <v>PAID OFF</v>
      </c>
      <c r="CF28" s="156" t="str">
        <f t="shared" si="316"/>
        <v>PAID OFF</v>
      </c>
      <c r="CG28" s="156" t="str">
        <f t="shared" si="316"/>
        <v>PAID OFF</v>
      </c>
      <c r="CH28" s="156" t="str">
        <f t="shared" si="316"/>
        <v>PAID OFF</v>
      </c>
      <c r="CI28" s="156" t="str">
        <f t="shared" si="316"/>
        <v>PAID OFF</v>
      </c>
      <c r="CJ28" s="156" t="str">
        <f t="shared" si="316"/>
        <v>PAID OFF</v>
      </c>
      <c r="CK28" s="156" t="str">
        <f t="shared" si="316"/>
        <v>PAID OFF</v>
      </c>
      <c r="CL28" s="156" t="str">
        <f t="shared" si="316"/>
        <v>PAID OFF</v>
      </c>
      <c r="CM28" s="156" t="str">
        <f t="shared" si="316"/>
        <v>PAID OFF</v>
      </c>
      <c r="CN28" s="156" t="str">
        <f t="shared" si="316"/>
        <v>PAID OFF</v>
      </c>
      <c r="CO28" s="156" t="str">
        <f t="shared" si="316"/>
        <v>PAID OFF</v>
      </c>
      <c r="CP28" s="156" t="str">
        <f t="shared" si="316"/>
        <v>PAID OFF</v>
      </c>
      <c r="CQ28" s="156" t="str">
        <f t="shared" si="316"/>
        <v>PAID OFF</v>
      </c>
      <c r="CR28" s="156" t="str">
        <f t="shared" si="316"/>
        <v>PAID OFF</v>
      </c>
      <c r="CS28" s="156" t="str">
        <f t="shared" si="316"/>
        <v>PAID OFF</v>
      </c>
      <c r="CT28" s="156" t="str">
        <f t="shared" si="316"/>
        <v>PAID OFF</v>
      </c>
      <c r="CU28" s="156" t="str">
        <f t="shared" si="316"/>
        <v>PAID OFF</v>
      </c>
      <c r="CV28" s="156" t="str">
        <f t="shared" ref="CV28" si="317">IF(CV27=0,"PAID OFF","")</f>
        <v>PAID OFF</v>
      </c>
      <c r="CW28" s="156" t="str">
        <f t="shared" ref="CW28" si="318">IF(CW27=0,"PAID OFF","")</f>
        <v>PAID OFF</v>
      </c>
      <c r="CX28" s="156" t="str">
        <f t="shared" ref="CX28" si="319">IF(CX27=0,"PAID OFF","")</f>
        <v>PAID OFF</v>
      </c>
      <c r="CY28" s="156" t="str">
        <f t="shared" ref="CY28" si="320">IF(CY27=0,"PAID OFF","")</f>
        <v>PAID OFF</v>
      </c>
      <c r="CZ28" s="156" t="str">
        <f t="shared" ref="CZ28" si="321">IF(CZ27=0,"PAID OFF","")</f>
        <v>PAID OFF</v>
      </c>
      <c r="DA28" s="156" t="str">
        <f t="shared" ref="DA28" si="322">IF(DA27=0,"PAID OFF","")</f>
        <v>PAID OFF</v>
      </c>
      <c r="DB28" s="156" t="str">
        <f t="shared" ref="DB28" si="323">IF(DB27=0,"PAID OFF","")</f>
        <v>PAID OFF</v>
      </c>
      <c r="DC28" s="156" t="str">
        <f t="shared" ref="DC28" si="324">IF(DC27=0,"PAID OFF","")</f>
        <v>PAID OFF</v>
      </c>
      <c r="DD28" s="156" t="str">
        <f t="shared" ref="DD28" si="325">IF(DD27=0,"PAID OFF","")</f>
        <v>PAID OFF</v>
      </c>
      <c r="DE28" s="156" t="str">
        <f t="shared" ref="DE28" si="326">IF(DE27=0,"PAID OFF","")</f>
        <v>PAID OFF</v>
      </c>
      <c r="DF28" s="156" t="str">
        <f t="shared" ref="DF28" si="327">IF(DF27=0,"PAID OFF","")</f>
        <v>PAID OFF</v>
      </c>
      <c r="DG28" s="156" t="str">
        <f t="shared" ref="DG28" si="328">IF(DG27=0,"PAID OFF","")</f>
        <v>PAID OFF</v>
      </c>
      <c r="DH28" s="156" t="str">
        <f t="shared" ref="DH28" si="329">IF(DH27=0,"PAID OFF","")</f>
        <v>PAID OFF</v>
      </c>
      <c r="DI28" s="156" t="str">
        <f t="shared" ref="DI28" si="330">IF(DI27=0,"PAID OFF","")</f>
        <v>PAID OFF</v>
      </c>
      <c r="DJ28" s="156" t="str">
        <f t="shared" ref="DJ28" si="331">IF(DJ27=0,"PAID OFF","")</f>
        <v>PAID OFF</v>
      </c>
      <c r="DK28" s="156" t="str">
        <f t="shared" ref="DK28" si="332">IF(DK27=0,"PAID OFF","")</f>
        <v>PAID OFF</v>
      </c>
      <c r="DL28" s="156" t="str">
        <f t="shared" ref="DL28" si="333">IF(DL27=0,"PAID OFF","")</f>
        <v>PAID OFF</v>
      </c>
      <c r="DM28" s="156" t="str">
        <f t="shared" ref="DM28" si="334">IF(DM27=0,"PAID OFF","")</f>
        <v>PAID OFF</v>
      </c>
      <c r="DN28" s="156" t="str">
        <f t="shared" ref="DN28" si="335">IF(DN27=0,"PAID OFF","")</f>
        <v>PAID OFF</v>
      </c>
      <c r="DO28" s="156" t="str">
        <f t="shared" ref="DO28" si="336">IF(DO27=0,"PAID OFF","")</f>
        <v>PAID OFF</v>
      </c>
      <c r="DP28" s="156" t="str">
        <f t="shared" ref="DP28" si="337">IF(DP27=0,"PAID OFF","")</f>
        <v>PAID OFF</v>
      </c>
      <c r="DQ28" s="156" t="str">
        <f t="shared" ref="DQ28" si="338">IF(DQ27=0,"PAID OFF","")</f>
        <v>PAID OFF</v>
      </c>
      <c r="DR28" s="156" t="str">
        <f t="shared" ref="DR28" si="339">IF(DR27=0,"PAID OFF","")</f>
        <v>PAID OFF</v>
      </c>
      <c r="DS28" s="156" t="str">
        <f t="shared" ref="DS28" si="340">IF(DS27=0,"PAID OFF","")</f>
        <v>PAID OFF</v>
      </c>
      <c r="DT28" s="156" t="str">
        <f t="shared" ref="DT28" si="341">IF(DT27=0,"PAID OFF","")</f>
        <v>PAID OFF</v>
      </c>
      <c r="DU28" s="156" t="str">
        <f t="shared" ref="DU28" si="342">IF(DU27=0,"PAID OFF","")</f>
        <v>PAID OFF</v>
      </c>
      <c r="DV28" s="156" t="str">
        <f t="shared" ref="DV28" si="343">IF(DV27=0,"PAID OFF","")</f>
        <v>PAID OFF</v>
      </c>
      <c r="DW28" s="156" t="str">
        <f t="shared" ref="DW28" si="344">IF(DW27=0,"PAID OFF","")</f>
        <v>PAID OFF</v>
      </c>
      <c r="DX28" s="156" t="str">
        <f t="shared" ref="DX28" si="345">IF(DX27=0,"PAID OFF","")</f>
        <v>PAID OFF</v>
      </c>
      <c r="DY28" s="156" t="str">
        <f t="shared" ref="DY28" si="346">IF(DY27=0,"PAID OFF","")</f>
        <v>PAID OFF</v>
      </c>
      <c r="DZ28" s="156" t="str">
        <f t="shared" ref="DZ28" si="347">IF(DZ27=0,"PAID OFF","")</f>
        <v>PAID OFF</v>
      </c>
      <c r="EA28" s="156" t="str">
        <f t="shared" ref="EA28" si="348">IF(EA27=0,"PAID OFF","")</f>
        <v>PAID OFF</v>
      </c>
      <c r="EB28" s="156" t="str">
        <f t="shared" ref="EB28" si="349">IF(EB27=0,"PAID OFF","")</f>
        <v>PAID OFF</v>
      </c>
      <c r="EC28" s="156" t="str">
        <f t="shared" ref="EC28" si="350">IF(EC27=0,"PAID OFF","")</f>
        <v>PAID OFF</v>
      </c>
      <c r="ED28" s="156" t="str">
        <f t="shared" ref="ED28" si="351">IF(ED27=0,"PAID OFF","")</f>
        <v>PAID OFF</v>
      </c>
      <c r="EE28" s="156" t="str">
        <f t="shared" ref="EE28" si="352">IF(EE27=0,"PAID OFF","")</f>
        <v>PAID OFF</v>
      </c>
    </row>
    <row r="29" spans="1:135" x14ac:dyDescent="0.35">
      <c r="A29" s="38"/>
      <c r="B29" s="157" t="s">
        <v>38</v>
      </c>
      <c r="C29" s="157">
        <f>IF(C28="PAID OFF",1,1)</f>
        <v>1</v>
      </c>
      <c r="D29" s="157" t="str">
        <f>IF(D28="PAID OFF","",C29+1)</f>
        <v/>
      </c>
      <c r="E29" s="157" t="str">
        <f>IF(E28="PAID OFF","",D29+1)</f>
        <v/>
      </c>
      <c r="F29" s="157" t="str">
        <f t="shared" ref="F29:BQ29" si="353">IF(F28="PAID OFF","",E29+1)</f>
        <v/>
      </c>
      <c r="G29" s="157" t="str">
        <f t="shared" si="353"/>
        <v/>
      </c>
      <c r="H29" s="157" t="str">
        <f t="shared" si="353"/>
        <v/>
      </c>
      <c r="I29" s="157" t="str">
        <f t="shared" si="353"/>
        <v/>
      </c>
      <c r="J29" s="157" t="str">
        <f t="shared" si="353"/>
        <v/>
      </c>
      <c r="K29" s="157" t="str">
        <f t="shared" si="353"/>
        <v/>
      </c>
      <c r="L29" s="157" t="str">
        <f t="shared" si="353"/>
        <v/>
      </c>
      <c r="M29" s="157" t="str">
        <f t="shared" si="353"/>
        <v/>
      </c>
      <c r="N29" s="157" t="str">
        <f t="shared" si="353"/>
        <v/>
      </c>
      <c r="O29" s="157" t="str">
        <f t="shared" si="353"/>
        <v/>
      </c>
      <c r="P29" s="157" t="str">
        <f t="shared" si="353"/>
        <v/>
      </c>
      <c r="Q29" s="157" t="str">
        <f t="shared" si="353"/>
        <v/>
      </c>
      <c r="R29" s="157" t="str">
        <f t="shared" si="353"/>
        <v/>
      </c>
      <c r="S29" s="157" t="str">
        <f t="shared" si="353"/>
        <v/>
      </c>
      <c r="T29" s="157" t="str">
        <f t="shared" si="353"/>
        <v/>
      </c>
      <c r="U29" s="157" t="str">
        <f t="shared" si="353"/>
        <v/>
      </c>
      <c r="V29" s="157" t="str">
        <f t="shared" si="353"/>
        <v/>
      </c>
      <c r="W29" s="157" t="str">
        <f t="shared" si="353"/>
        <v/>
      </c>
      <c r="X29" s="157" t="str">
        <f t="shared" si="353"/>
        <v/>
      </c>
      <c r="Y29" s="157" t="str">
        <f t="shared" si="353"/>
        <v/>
      </c>
      <c r="Z29" s="157" t="str">
        <f t="shared" si="353"/>
        <v/>
      </c>
      <c r="AA29" s="157" t="str">
        <f t="shared" si="353"/>
        <v/>
      </c>
      <c r="AB29" s="157" t="str">
        <f t="shared" si="353"/>
        <v/>
      </c>
      <c r="AC29" s="157" t="str">
        <f t="shared" si="353"/>
        <v/>
      </c>
      <c r="AD29" s="157" t="str">
        <f t="shared" si="353"/>
        <v/>
      </c>
      <c r="AE29" s="157" t="str">
        <f t="shared" si="353"/>
        <v/>
      </c>
      <c r="AF29" s="157" t="str">
        <f t="shared" si="353"/>
        <v/>
      </c>
      <c r="AG29" s="157" t="str">
        <f t="shared" si="353"/>
        <v/>
      </c>
      <c r="AH29" s="157" t="str">
        <f t="shared" si="353"/>
        <v/>
      </c>
      <c r="AI29" s="157" t="str">
        <f t="shared" si="353"/>
        <v/>
      </c>
      <c r="AJ29" s="157" t="str">
        <f t="shared" si="353"/>
        <v/>
      </c>
      <c r="AK29" s="157" t="str">
        <f t="shared" si="353"/>
        <v/>
      </c>
      <c r="AL29" s="157" t="str">
        <f t="shared" si="353"/>
        <v/>
      </c>
      <c r="AM29" s="157" t="str">
        <f t="shared" si="353"/>
        <v/>
      </c>
      <c r="AN29" s="157" t="str">
        <f t="shared" si="353"/>
        <v/>
      </c>
      <c r="AO29" s="157" t="str">
        <f t="shared" si="353"/>
        <v/>
      </c>
      <c r="AP29" s="157" t="str">
        <f t="shared" si="353"/>
        <v/>
      </c>
      <c r="AQ29" s="157" t="str">
        <f t="shared" si="353"/>
        <v/>
      </c>
      <c r="AR29" s="157" t="str">
        <f t="shared" si="353"/>
        <v/>
      </c>
      <c r="AS29" s="157" t="str">
        <f t="shared" si="353"/>
        <v/>
      </c>
      <c r="AT29" s="157" t="str">
        <f t="shared" si="353"/>
        <v/>
      </c>
      <c r="AU29" s="157" t="str">
        <f t="shared" si="353"/>
        <v/>
      </c>
      <c r="AV29" s="157" t="str">
        <f t="shared" si="353"/>
        <v/>
      </c>
      <c r="AW29" s="157" t="str">
        <f t="shared" si="353"/>
        <v/>
      </c>
      <c r="AX29" s="157" t="str">
        <f t="shared" si="353"/>
        <v/>
      </c>
      <c r="AY29" s="157" t="str">
        <f t="shared" si="353"/>
        <v/>
      </c>
      <c r="AZ29" s="157" t="str">
        <f t="shared" si="353"/>
        <v/>
      </c>
      <c r="BA29" s="157" t="str">
        <f t="shared" si="353"/>
        <v/>
      </c>
      <c r="BB29" s="157" t="str">
        <f t="shared" si="353"/>
        <v/>
      </c>
      <c r="BC29" s="157" t="str">
        <f t="shared" si="353"/>
        <v/>
      </c>
      <c r="BD29" s="157" t="str">
        <f t="shared" si="353"/>
        <v/>
      </c>
      <c r="BE29" s="157" t="str">
        <f t="shared" si="353"/>
        <v/>
      </c>
      <c r="BF29" s="157" t="str">
        <f t="shared" si="353"/>
        <v/>
      </c>
      <c r="BG29" s="157" t="str">
        <f t="shared" si="353"/>
        <v/>
      </c>
      <c r="BH29" s="157" t="str">
        <f t="shared" si="353"/>
        <v/>
      </c>
      <c r="BI29" s="157" t="str">
        <f t="shared" si="353"/>
        <v/>
      </c>
      <c r="BJ29" s="157" t="str">
        <f t="shared" si="353"/>
        <v/>
      </c>
      <c r="BK29" s="157" t="str">
        <f t="shared" si="353"/>
        <v/>
      </c>
      <c r="BL29" s="157" t="str">
        <f t="shared" si="353"/>
        <v/>
      </c>
      <c r="BM29" s="157" t="str">
        <f t="shared" si="353"/>
        <v/>
      </c>
      <c r="BN29" s="157" t="str">
        <f t="shared" si="353"/>
        <v/>
      </c>
      <c r="BO29" s="157" t="str">
        <f t="shared" si="353"/>
        <v/>
      </c>
      <c r="BP29" s="157" t="str">
        <f t="shared" si="353"/>
        <v/>
      </c>
      <c r="BQ29" s="157" t="str">
        <f t="shared" si="353"/>
        <v/>
      </c>
      <c r="BR29" s="157" t="str">
        <f t="shared" ref="BR29:CU29" si="354">IF(BR28="PAID OFF","",BQ29+1)</f>
        <v/>
      </c>
      <c r="BS29" s="157" t="str">
        <f t="shared" si="354"/>
        <v/>
      </c>
      <c r="BT29" s="157" t="str">
        <f t="shared" si="354"/>
        <v/>
      </c>
      <c r="BU29" s="157" t="str">
        <f t="shared" si="354"/>
        <v/>
      </c>
      <c r="BV29" s="157" t="str">
        <f t="shared" si="354"/>
        <v/>
      </c>
      <c r="BW29" s="157" t="str">
        <f t="shared" si="354"/>
        <v/>
      </c>
      <c r="BX29" s="157" t="str">
        <f t="shared" si="354"/>
        <v/>
      </c>
      <c r="BY29" s="157" t="str">
        <f t="shared" si="354"/>
        <v/>
      </c>
      <c r="BZ29" s="157" t="str">
        <f t="shared" si="354"/>
        <v/>
      </c>
      <c r="CA29" s="157" t="str">
        <f t="shared" si="354"/>
        <v/>
      </c>
      <c r="CB29" s="157" t="str">
        <f t="shared" si="354"/>
        <v/>
      </c>
      <c r="CC29" s="157" t="str">
        <f t="shared" si="354"/>
        <v/>
      </c>
      <c r="CD29" s="157" t="str">
        <f t="shared" si="354"/>
        <v/>
      </c>
      <c r="CE29" s="157" t="str">
        <f t="shared" si="354"/>
        <v/>
      </c>
      <c r="CF29" s="157" t="str">
        <f t="shared" si="354"/>
        <v/>
      </c>
      <c r="CG29" s="157" t="str">
        <f t="shared" si="354"/>
        <v/>
      </c>
      <c r="CH29" s="157" t="str">
        <f t="shared" si="354"/>
        <v/>
      </c>
      <c r="CI29" s="157" t="str">
        <f t="shared" si="354"/>
        <v/>
      </c>
      <c r="CJ29" s="157" t="str">
        <f t="shared" si="354"/>
        <v/>
      </c>
      <c r="CK29" s="157" t="str">
        <f t="shared" si="354"/>
        <v/>
      </c>
      <c r="CL29" s="157" t="str">
        <f t="shared" si="354"/>
        <v/>
      </c>
      <c r="CM29" s="157" t="str">
        <f t="shared" si="354"/>
        <v/>
      </c>
      <c r="CN29" s="157" t="str">
        <f t="shared" si="354"/>
        <v/>
      </c>
      <c r="CO29" s="157" t="str">
        <f t="shared" si="354"/>
        <v/>
      </c>
      <c r="CP29" s="157" t="str">
        <f t="shared" si="354"/>
        <v/>
      </c>
      <c r="CQ29" s="157" t="str">
        <f t="shared" si="354"/>
        <v/>
      </c>
      <c r="CR29" s="157" t="str">
        <f t="shared" si="354"/>
        <v/>
      </c>
      <c r="CS29" s="157" t="str">
        <f t="shared" si="354"/>
        <v/>
      </c>
      <c r="CT29" s="157" t="str">
        <f t="shared" si="354"/>
        <v/>
      </c>
      <c r="CU29" s="157" t="str">
        <f t="shared" si="354"/>
        <v/>
      </c>
      <c r="CV29" s="157" t="str">
        <f t="shared" ref="CV29" si="355">IF(CV28="PAID OFF","",CU29+1)</f>
        <v/>
      </c>
      <c r="CW29" s="157" t="str">
        <f t="shared" ref="CW29" si="356">IF(CW28="PAID OFF","",CV29+1)</f>
        <v/>
      </c>
      <c r="CX29" s="157" t="str">
        <f t="shared" ref="CX29" si="357">IF(CX28="PAID OFF","",CW29+1)</f>
        <v/>
      </c>
      <c r="CY29" s="157" t="str">
        <f t="shared" ref="CY29" si="358">IF(CY28="PAID OFF","",CX29+1)</f>
        <v/>
      </c>
      <c r="CZ29" s="157" t="str">
        <f t="shared" ref="CZ29" si="359">IF(CZ28="PAID OFF","",CY29+1)</f>
        <v/>
      </c>
      <c r="DA29" s="157" t="str">
        <f t="shared" ref="DA29" si="360">IF(DA28="PAID OFF","",CZ29+1)</f>
        <v/>
      </c>
      <c r="DB29" s="157" t="str">
        <f t="shared" ref="DB29" si="361">IF(DB28="PAID OFF","",DA29+1)</f>
        <v/>
      </c>
      <c r="DC29" s="157" t="str">
        <f t="shared" ref="DC29" si="362">IF(DC28="PAID OFF","",DB29+1)</f>
        <v/>
      </c>
      <c r="DD29" s="157" t="str">
        <f t="shared" ref="DD29" si="363">IF(DD28="PAID OFF","",DC29+1)</f>
        <v/>
      </c>
      <c r="DE29" s="157" t="str">
        <f t="shared" ref="DE29" si="364">IF(DE28="PAID OFF","",DD29+1)</f>
        <v/>
      </c>
      <c r="DF29" s="157" t="str">
        <f t="shared" ref="DF29" si="365">IF(DF28="PAID OFF","",DE29+1)</f>
        <v/>
      </c>
      <c r="DG29" s="157" t="str">
        <f t="shared" ref="DG29" si="366">IF(DG28="PAID OFF","",DF29+1)</f>
        <v/>
      </c>
      <c r="DH29" s="157" t="str">
        <f t="shared" ref="DH29" si="367">IF(DH28="PAID OFF","",DG29+1)</f>
        <v/>
      </c>
      <c r="DI29" s="157" t="str">
        <f t="shared" ref="DI29" si="368">IF(DI28="PAID OFF","",DH29+1)</f>
        <v/>
      </c>
      <c r="DJ29" s="157" t="str">
        <f t="shared" ref="DJ29" si="369">IF(DJ28="PAID OFF","",DI29+1)</f>
        <v/>
      </c>
      <c r="DK29" s="157" t="str">
        <f t="shared" ref="DK29" si="370">IF(DK28="PAID OFF","",DJ29+1)</f>
        <v/>
      </c>
      <c r="DL29" s="157" t="str">
        <f t="shared" ref="DL29" si="371">IF(DL28="PAID OFF","",DK29+1)</f>
        <v/>
      </c>
      <c r="DM29" s="157" t="str">
        <f t="shared" ref="DM29" si="372">IF(DM28="PAID OFF","",DL29+1)</f>
        <v/>
      </c>
      <c r="DN29" s="157" t="str">
        <f t="shared" ref="DN29" si="373">IF(DN28="PAID OFF","",DM29+1)</f>
        <v/>
      </c>
      <c r="DO29" s="157" t="str">
        <f t="shared" ref="DO29" si="374">IF(DO28="PAID OFF","",DN29+1)</f>
        <v/>
      </c>
      <c r="DP29" s="157" t="str">
        <f t="shared" ref="DP29" si="375">IF(DP28="PAID OFF","",DO29+1)</f>
        <v/>
      </c>
      <c r="DQ29" s="157" t="str">
        <f t="shared" ref="DQ29" si="376">IF(DQ28="PAID OFF","",DP29+1)</f>
        <v/>
      </c>
      <c r="DR29" s="157" t="str">
        <f t="shared" ref="DR29" si="377">IF(DR28="PAID OFF","",DQ29+1)</f>
        <v/>
      </c>
      <c r="DS29" s="157" t="str">
        <f t="shared" ref="DS29" si="378">IF(DS28="PAID OFF","",DR29+1)</f>
        <v/>
      </c>
      <c r="DT29" s="157" t="str">
        <f t="shared" ref="DT29" si="379">IF(DT28="PAID OFF","",DS29+1)</f>
        <v/>
      </c>
      <c r="DU29" s="157" t="str">
        <f t="shared" ref="DU29" si="380">IF(DU28="PAID OFF","",DT29+1)</f>
        <v/>
      </c>
      <c r="DV29" s="157" t="str">
        <f t="shared" ref="DV29" si="381">IF(DV28="PAID OFF","",DU29+1)</f>
        <v/>
      </c>
      <c r="DW29" s="157" t="str">
        <f t="shared" ref="DW29" si="382">IF(DW28="PAID OFF","",DV29+1)</f>
        <v/>
      </c>
      <c r="DX29" s="157" t="str">
        <f t="shared" ref="DX29" si="383">IF(DX28="PAID OFF","",DW29+1)</f>
        <v/>
      </c>
      <c r="DY29" s="157" t="str">
        <f t="shared" ref="DY29" si="384">IF(DY28="PAID OFF","",DX29+1)</f>
        <v/>
      </c>
      <c r="DZ29" s="157" t="str">
        <f t="shared" ref="DZ29" si="385">IF(DZ28="PAID OFF","",DY29+1)</f>
        <v/>
      </c>
      <c r="EA29" s="157" t="str">
        <f t="shared" ref="EA29" si="386">IF(EA28="PAID OFF","",DZ29+1)</f>
        <v/>
      </c>
      <c r="EB29" s="157" t="str">
        <f t="shared" ref="EB29" si="387">IF(EB28="PAID OFF","",EA29+1)</f>
        <v/>
      </c>
      <c r="EC29" s="157" t="str">
        <f t="shared" ref="EC29" si="388">IF(EC28="PAID OFF","",EB29+1)</f>
        <v/>
      </c>
      <c r="ED29" s="157" t="str">
        <f t="shared" ref="ED29" si="389">IF(ED28="PAID OFF","",EC29+1)</f>
        <v/>
      </c>
      <c r="EE29" s="157" t="str">
        <f t="shared" ref="EE29" si="390">IF(EE28="PAID OFF","",ED29+1)</f>
        <v/>
      </c>
    </row>
    <row r="30" spans="1:135" x14ac:dyDescent="0.35">
      <c r="A30" s="31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</row>
    <row r="31" spans="1:135" x14ac:dyDescent="0.35">
      <c r="A31" s="39" t="s">
        <v>41</v>
      </c>
      <c r="B31" s="159" t="str">
        <f>'In depth results'!A6</f>
        <v/>
      </c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</row>
    <row r="32" spans="1:135" x14ac:dyDescent="0.35">
      <c r="A32" s="40"/>
      <c r="B32" s="160" t="s">
        <v>32</v>
      </c>
      <c r="C32" s="160"/>
      <c r="D32" s="161">
        <f>C36</f>
        <v>0</v>
      </c>
      <c r="E32" s="161">
        <f>D36</f>
        <v>0</v>
      </c>
      <c r="F32" s="161">
        <f t="shared" ref="F32:BQ32" si="391">E36</f>
        <v>0</v>
      </c>
      <c r="G32" s="161">
        <f t="shared" si="391"/>
        <v>0</v>
      </c>
      <c r="H32" s="161">
        <f t="shared" si="391"/>
        <v>0</v>
      </c>
      <c r="I32" s="161">
        <f t="shared" si="391"/>
        <v>0</v>
      </c>
      <c r="J32" s="161">
        <f t="shared" si="391"/>
        <v>0</v>
      </c>
      <c r="K32" s="161">
        <f t="shared" si="391"/>
        <v>0</v>
      </c>
      <c r="L32" s="161">
        <f t="shared" si="391"/>
        <v>0</v>
      </c>
      <c r="M32" s="161">
        <f t="shared" si="391"/>
        <v>0</v>
      </c>
      <c r="N32" s="161">
        <f t="shared" si="391"/>
        <v>0</v>
      </c>
      <c r="O32" s="161">
        <f t="shared" si="391"/>
        <v>0</v>
      </c>
      <c r="P32" s="161">
        <f t="shared" si="391"/>
        <v>0</v>
      </c>
      <c r="Q32" s="161">
        <f t="shared" si="391"/>
        <v>0</v>
      </c>
      <c r="R32" s="161">
        <f t="shared" si="391"/>
        <v>0</v>
      </c>
      <c r="S32" s="161">
        <f t="shared" si="391"/>
        <v>0</v>
      </c>
      <c r="T32" s="161">
        <f t="shared" si="391"/>
        <v>0</v>
      </c>
      <c r="U32" s="161">
        <f t="shared" si="391"/>
        <v>0</v>
      </c>
      <c r="V32" s="161">
        <f t="shared" si="391"/>
        <v>0</v>
      </c>
      <c r="W32" s="161">
        <f t="shared" si="391"/>
        <v>0</v>
      </c>
      <c r="X32" s="161">
        <f t="shared" si="391"/>
        <v>0</v>
      </c>
      <c r="Y32" s="161">
        <f t="shared" si="391"/>
        <v>0</v>
      </c>
      <c r="Z32" s="161">
        <f t="shared" si="391"/>
        <v>0</v>
      </c>
      <c r="AA32" s="161">
        <f t="shared" si="391"/>
        <v>0</v>
      </c>
      <c r="AB32" s="161">
        <f t="shared" si="391"/>
        <v>0</v>
      </c>
      <c r="AC32" s="161">
        <f t="shared" si="391"/>
        <v>0</v>
      </c>
      <c r="AD32" s="161">
        <f t="shared" si="391"/>
        <v>0</v>
      </c>
      <c r="AE32" s="161">
        <f t="shared" si="391"/>
        <v>0</v>
      </c>
      <c r="AF32" s="161">
        <f t="shared" si="391"/>
        <v>0</v>
      </c>
      <c r="AG32" s="161">
        <f t="shared" si="391"/>
        <v>0</v>
      </c>
      <c r="AH32" s="161">
        <f t="shared" si="391"/>
        <v>0</v>
      </c>
      <c r="AI32" s="161">
        <f t="shared" si="391"/>
        <v>0</v>
      </c>
      <c r="AJ32" s="161">
        <f t="shared" si="391"/>
        <v>0</v>
      </c>
      <c r="AK32" s="161">
        <f t="shared" si="391"/>
        <v>0</v>
      </c>
      <c r="AL32" s="161">
        <f t="shared" si="391"/>
        <v>0</v>
      </c>
      <c r="AM32" s="161">
        <f t="shared" si="391"/>
        <v>0</v>
      </c>
      <c r="AN32" s="161">
        <f t="shared" si="391"/>
        <v>0</v>
      </c>
      <c r="AO32" s="161">
        <f t="shared" si="391"/>
        <v>0</v>
      </c>
      <c r="AP32" s="161">
        <f t="shared" si="391"/>
        <v>0</v>
      </c>
      <c r="AQ32" s="161">
        <f t="shared" si="391"/>
        <v>0</v>
      </c>
      <c r="AR32" s="161">
        <f t="shared" si="391"/>
        <v>0</v>
      </c>
      <c r="AS32" s="161">
        <f t="shared" si="391"/>
        <v>0</v>
      </c>
      <c r="AT32" s="161">
        <f t="shared" si="391"/>
        <v>0</v>
      </c>
      <c r="AU32" s="161">
        <f t="shared" si="391"/>
        <v>0</v>
      </c>
      <c r="AV32" s="161">
        <f t="shared" si="391"/>
        <v>0</v>
      </c>
      <c r="AW32" s="161">
        <f t="shared" si="391"/>
        <v>0</v>
      </c>
      <c r="AX32" s="161">
        <f t="shared" si="391"/>
        <v>0</v>
      </c>
      <c r="AY32" s="161">
        <f t="shared" si="391"/>
        <v>0</v>
      </c>
      <c r="AZ32" s="161">
        <f t="shared" si="391"/>
        <v>0</v>
      </c>
      <c r="BA32" s="161">
        <f t="shared" si="391"/>
        <v>0</v>
      </c>
      <c r="BB32" s="161">
        <f t="shared" si="391"/>
        <v>0</v>
      </c>
      <c r="BC32" s="161">
        <f t="shared" si="391"/>
        <v>0</v>
      </c>
      <c r="BD32" s="161">
        <f t="shared" si="391"/>
        <v>0</v>
      </c>
      <c r="BE32" s="161">
        <f t="shared" si="391"/>
        <v>0</v>
      </c>
      <c r="BF32" s="161">
        <f t="shared" si="391"/>
        <v>0</v>
      </c>
      <c r="BG32" s="161">
        <f t="shared" si="391"/>
        <v>0</v>
      </c>
      <c r="BH32" s="161">
        <f t="shared" si="391"/>
        <v>0</v>
      </c>
      <c r="BI32" s="161">
        <f t="shared" si="391"/>
        <v>0</v>
      </c>
      <c r="BJ32" s="161">
        <f t="shared" si="391"/>
        <v>0</v>
      </c>
      <c r="BK32" s="161">
        <f t="shared" si="391"/>
        <v>0</v>
      </c>
      <c r="BL32" s="161">
        <f t="shared" si="391"/>
        <v>0</v>
      </c>
      <c r="BM32" s="161">
        <f t="shared" si="391"/>
        <v>0</v>
      </c>
      <c r="BN32" s="161">
        <f t="shared" si="391"/>
        <v>0</v>
      </c>
      <c r="BO32" s="161">
        <f t="shared" si="391"/>
        <v>0</v>
      </c>
      <c r="BP32" s="161">
        <f t="shared" si="391"/>
        <v>0</v>
      </c>
      <c r="BQ32" s="161">
        <f t="shared" si="391"/>
        <v>0</v>
      </c>
      <c r="BR32" s="161">
        <f t="shared" ref="BR32:CU32" si="392">BQ36</f>
        <v>0</v>
      </c>
      <c r="BS32" s="161">
        <f t="shared" si="392"/>
        <v>0</v>
      </c>
      <c r="BT32" s="161">
        <f t="shared" si="392"/>
        <v>0</v>
      </c>
      <c r="BU32" s="161">
        <f t="shared" si="392"/>
        <v>0</v>
      </c>
      <c r="BV32" s="161">
        <f t="shared" si="392"/>
        <v>0</v>
      </c>
      <c r="BW32" s="161">
        <f t="shared" si="392"/>
        <v>0</v>
      </c>
      <c r="BX32" s="161">
        <f t="shared" si="392"/>
        <v>0</v>
      </c>
      <c r="BY32" s="161">
        <f t="shared" si="392"/>
        <v>0</v>
      </c>
      <c r="BZ32" s="161">
        <f t="shared" si="392"/>
        <v>0</v>
      </c>
      <c r="CA32" s="161">
        <f t="shared" si="392"/>
        <v>0</v>
      </c>
      <c r="CB32" s="161">
        <f t="shared" si="392"/>
        <v>0</v>
      </c>
      <c r="CC32" s="161">
        <f t="shared" si="392"/>
        <v>0</v>
      </c>
      <c r="CD32" s="161">
        <f t="shared" si="392"/>
        <v>0</v>
      </c>
      <c r="CE32" s="161">
        <f t="shared" si="392"/>
        <v>0</v>
      </c>
      <c r="CF32" s="161">
        <f t="shared" si="392"/>
        <v>0</v>
      </c>
      <c r="CG32" s="161">
        <f t="shared" si="392"/>
        <v>0</v>
      </c>
      <c r="CH32" s="161">
        <f t="shared" si="392"/>
        <v>0</v>
      </c>
      <c r="CI32" s="161">
        <f t="shared" si="392"/>
        <v>0</v>
      </c>
      <c r="CJ32" s="161">
        <f t="shared" si="392"/>
        <v>0</v>
      </c>
      <c r="CK32" s="161">
        <f t="shared" si="392"/>
        <v>0</v>
      </c>
      <c r="CL32" s="161">
        <f t="shared" si="392"/>
        <v>0</v>
      </c>
      <c r="CM32" s="161">
        <f t="shared" si="392"/>
        <v>0</v>
      </c>
      <c r="CN32" s="161">
        <f t="shared" si="392"/>
        <v>0</v>
      </c>
      <c r="CO32" s="161">
        <f t="shared" si="392"/>
        <v>0</v>
      </c>
      <c r="CP32" s="161">
        <f t="shared" si="392"/>
        <v>0</v>
      </c>
      <c r="CQ32" s="161">
        <f t="shared" si="392"/>
        <v>0</v>
      </c>
      <c r="CR32" s="161">
        <f t="shared" si="392"/>
        <v>0</v>
      </c>
      <c r="CS32" s="161">
        <f t="shared" si="392"/>
        <v>0</v>
      </c>
      <c r="CT32" s="161">
        <f t="shared" si="392"/>
        <v>0</v>
      </c>
      <c r="CU32" s="161">
        <f t="shared" si="392"/>
        <v>0</v>
      </c>
      <c r="CV32" s="161">
        <f t="shared" ref="CV32" si="393">CU36</f>
        <v>0</v>
      </c>
      <c r="CW32" s="161">
        <f t="shared" ref="CW32" si="394">CV36</f>
        <v>0</v>
      </c>
      <c r="CX32" s="161">
        <f t="shared" ref="CX32" si="395">CW36</f>
        <v>0</v>
      </c>
      <c r="CY32" s="161">
        <f t="shared" ref="CY32" si="396">CX36</f>
        <v>0</v>
      </c>
      <c r="CZ32" s="161">
        <f t="shared" ref="CZ32" si="397">CY36</f>
        <v>0</v>
      </c>
      <c r="DA32" s="161">
        <f t="shared" ref="DA32" si="398">CZ36</f>
        <v>0</v>
      </c>
      <c r="DB32" s="161">
        <f t="shared" ref="DB32" si="399">DA36</f>
        <v>0</v>
      </c>
      <c r="DC32" s="161">
        <f t="shared" ref="DC32" si="400">DB36</f>
        <v>0</v>
      </c>
      <c r="DD32" s="161">
        <f t="shared" ref="DD32" si="401">DC36</f>
        <v>0</v>
      </c>
      <c r="DE32" s="161">
        <f t="shared" ref="DE32" si="402">DD36</f>
        <v>0</v>
      </c>
      <c r="DF32" s="161">
        <f t="shared" ref="DF32" si="403">DE36</f>
        <v>0</v>
      </c>
      <c r="DG32" s="161">
        <f t="shared" ref="DG32" si="404">DF36</f>
        <v>0</v>
      </c>
      <c r="DH32" s="161">
        <f t="shared" ref="DH32" si="405">DG36</f>
        <v>0</v>
      </c>
      <c r="DI32" s="161">
        <f t="shared" ref="DI32" si="406">DH36</f>
        <v>0</v>
      </c>
      <c r="DJ32" s="161">
        <f t="shared" ref="DJ32" si="407">DI36</f>
        <v>0</v>
      </c>
      <c r="DK32" s="161">
        <f t="shared" ref="DK32" si="408">DJ36</f>
        <v>0</v>
      </c>
      <c r="DL32" s="161">
        <f t="shared" ref="DL32" si="409">DK36</f>
        <v>0</v>
      </c>
      <c r="DM32" s="161">
        <f t="shared" ref="DM32" si="410">DL36</f>
        <v>0</v>
      </c>
      <c r="DN32" s="161">
        <f t="shared" ref="DN32" si="411">DM36</f>
        <v>0</v>
      </c>
      <c r="DO32" s="161">
        <f t="shared" ref="DO32" si="412">DN36</f>
        <v>0</v>
      </c>
      <c r="DP32" s="161">
        <f t="shared" ref="DP32" si="413">DO36</f>
        <v>0</v>
      </c>
      <c r="DQ32" s="161">
        <f t="shared" ref="DQ32" si="414">DP36</f>
        <v>0</v>
      </c>
      <c r="DR32" s="161">
        <f t="shared" ref="DR32" si="415">DQ36</f>
        <v>0</v>
      </c>
      <c r="DS32" s="161">
        <f t="shared" ref="DS32" si="416">DR36</f>
        <v>0</v>
      </c>
      <c r="DT32" s="161">
        <f t="shared" ref="DT32" si="417">DS36</f>
        <v>0</v>
      </c>
      <c r="DU32" s="161">
        <f t="shared" ref="DU32" si="418">DT36</f>
        <v>0</v>
      </c>
      <c r="DV32" s="161">
        <f t="shared" ref="DV32" si="419">DU36</f>
        <v>0</v>
      </c>
      <c r="DW32" s="161">
        <f t="shared" ref="DW32" si="420">DV36</f>
        <v>0</v>
      </c>
      <c r="DX32" s="161">
        <f t="shared" ref="DX32" si="421">DW36</f>
        <v>0</v>
      </c>
      <c r="DY32" s="161">
        <f t="shared" ref="DY32" si="422">DX36</f>
        <v>0</v>
      </c>
      <c r="DZ32" s="161">
        <f t="shared" ref="DZ32" si="423">DY36</f>
        <v>0</v>
      </c>
      <c r="EA32" s="161">
        <f t="shared" ref="EA32" si="424">DZ36</f>
        <v>0</v>
      </c>
      <c r="EB32" s="161">
        <f t="shared" ref="EB32" si="425">EA36</f>
        <v>0</v>
      </c>
      <c r="EC32" s="161">
        <f t="shared" ref="EC32" si="426">EB36</f>
        <v>0</v>
      </c>
      <c r="ED32" s="161">
        <f t="shared" ref="ED32" si="427">EC36</f>
        <v>0</v>
      </c>
      <c r="EE32" s="161">
        <f t="shared" ref="EE32" si="428">ED36</f>
        <v>0</v>
      </c>
    </row>
    <row r="33" spans="1:135" x14ac:dyDescent="0.35">
      <c r="A33" s="40"/>
      <c r="B33" s="160" t="s">
        <v>33</v>
      </c>
      <c r="C33" s="161">
        <f>C34*'In depth results'!L6/12</f>
        <v>0</v>
      </c>
      <c r="D33" s="161">
        <f>D32*('In depth results'!$C$6/12)</f>
        <v>0</v>
      </c>
      <c r="E33" s="161">
        <f>E32*('In depth results'!$C$6/12)</f>
        <v>0</v>
      </c>
      <c r="F33" s="161">
        <f>F32*('In depth results'!$C$6/12)</f>
        <v>0</v>
      </c>
      <c r="G33" s="161">
        <f>G32*('In depth results'!$C$6/12)</f>
        <v>0</v>
      </c>
      <c r="H33" s="161">
        <f>H32*('In depth results'!$C$6/12)</f>
        <v>0</v>
      </c>
      <c r="I33" s="161">
        <f>I32*('In depth results'!$C$6/12)</f>
        <v>0</v>
      </c>
      <c r="J33" s="161">
        <f>J32*('In depth results'!$C$6/12)</f>
        <v>0</v>
      </c>
      <c r="K33" s="161">
        <f>K32*('In depth results'!$C$6/12)</f>
        <v>0</v>
      </c>
      <c r="L33" s="161">
        <f>L32*('In depth results'!$C$6/12)</f>
        <v>0</v>
      </c>
      <c r="M33" s="161">
        <f>M32*('In depth results'!$C$6/12)</f>
        <v>0</v>
      </c>
      <c r="N33" s="161">
        <f>N32*('In depth results'!$C$6/12)</f>
        <v>0</v>
      </c>
      <c r="O33" s="161">
        <f>O32*('In depth results'!$C$6/12)</f>
        <v>0</v>
      </c>
      <c r="P33" s="161">
        <f>P32*('In depth results'!$C$6/12)</f>
        <v>0</v>
      </c>
      <c r="Q33" s="161">
        <f>Q32*('In depth results'!$C$6/12)</f>
        <v>0</v>
      </c>
      <c r="R33" s="161">
        <f>R32*('In depth results'!$C$6/12)</f>
        <v>0</v>
      </c>
      <c r="S33" s="161">
        <f>S32*('In depth results'!$C$6/12)</f>
        <v>0</v>
      </c>
      <c r="T33" s="161">
        <f>T32*('In depth results'!$C$6/12)</f>
        <v>0</v>
      </c>
      <c r="U33" s="161">
        <f>U32*('In depth results'!$C$6/12)</f>
        <v>0</v>
      </c>
      <c r="V33" s="161">
        <f>V32*('In depth results'!$C$6/12)</f>
        <v>0</v>
      </c>
      <c r="W33" s="161">
        <f>W32*('In depth results'!$C$6/12)</f>
        <v>0</v>
      </c>
      <c r="X33" s="161">
        <f>X32*('In depth results'!$C$6/12)</f>
        <v>0</v>
      </c>
      <c r="Y33" s="161">
        <f>Y32*('In depth results'!$C$6/12)</f>
        <v>0</v>
      </c>
      <c r="Z33" s="161">
        <f>Z32*('In depth results'!$C$6/12)</f>
        <v>0</v>
      </c>
      <c r="AA33" s="161">
        <f>AA32*('In depth results'!$C$6/12)</f>
        <v>0</v>
      </c>
      <c r="AB33" s="161">
        <f>AB32*('In depth results'!$C$6/12)</f>
        <v>0</v>
      </c>
      <c r="AC33" s="161">
        <f>AC32*('In depth results'!$C$6/12)</f>
        <v>0</v>
      </c>
      <c r="AD33" s="161">
        <f>AD32*('In depth results'!$C$6/12)</f>
        <v>0</v>
      </c>
      <c r="AE33" s="161">
        <f>AE32*('In depth results'!$C$6/12)</f>
        <v>0</v>
      </c>
      <c r="AF33" s="161">
        <f>AF32*('In depth results'!$C$6/12)</f>
        <v>0</v>
      </c>
      <c r="AG33" s="161">
        <f>AG32*('In depth results'!$C$6/12)</f>
        <v>0</v>
      </c>
      <c r="AH33" s="161">
        <f>AH32*('In depth results'!$C$6/12)</f>
        <v>0</v>
      </c>
      <c r="AI33" s="161">
        <f>AI32*('In depth results'!$C$6/12)</f>
        <v>0</v>
      </c>
      <c r="AJ33" s="161">
        <f>AJ32*('In depth results'!$C$6/12)</f>
        <v>0</v>
      </c>
      <c r="AK33" s="161">
        <f>AK32*('In depth results'!$C$6/12)</f>
        <v>0</v>
      </c>
      <c r="AL33" s="161">
        <f>AL32*('In depth results'!$C$6/12)</f>
        <v>0</v>
      </c>
      <c r="AM33" s="161">
        <f>AM32*('In depth results'!$C$6/12)</f>
        <v>0</v>
      </c>
      <c r="AN33" s="161">
        <f>AN32*('In depth results'!$C$6/12)</f>
        <v>0</v>
      </c>
      <c r="AO33" s="161">
        <f>AO32*('In depth results'!$C$6/12)</f>
        <v>0</v>
      </c>
      <c r="AP33" s="161">
        <f>AP32*('In depth results'!$C$6/12)</f>
        <v>0</v>
      </c>
      <c r="AQ33" s="161">
        <f>AQ32*('In depth results'!$C$6/12)</f>
        <v>0</v>
      </c>
      <c r="AR33" s="161">
        <f>AR32*('In depth results'!$C$6/12)</f>
        <v>0</v>
      </c>
      <c r="AS33" s="161">
        <f>AS32*('In depth results'!$C$6/12)</f>
        <v>0</v>
      </c>
      <c r="AT33" s="161">
        <f>AT32*('In depth results'!$C$6/12)</f>
        <v>0</v>
      </c>
      <c r="AU33" s="161">
        <f>AU32*('In depth results'!$C$6/12)</f>
        <v>0</v>
      </c>
      <c r="AV33" s="161">
        <f>AV32*('In depth results'!$C$6/12)</f>
        <v>0</v>
      </c>
      <c r="AW33" s="161">
        <f>AW32*('In depth results'!$C$6/12)</f>
        <v>0</v>
      </c>
      <c r="AX33" s="161">
        <f>AX32*('In depth results'!$C$6/12)</f>
        <v>0</v>
      </c>
      <c r="AY33" s="161">
        <f>AY32*('In depth results'!$C$6/12)</f>
        <v>0</v>
      </c>
      <c r="AZ33" s="161">
        <f>AZ32*('In depth results'!$C$6/12)</f>
        <v>0</v>
      </c>
      <c r="BA33" s="161">
        <f>BA32*('In depth results'!$C$6/12)</f>
        <v>0</v>
      </c>
      <c r="BB33" s="161">
        <f>BB32*('In depth results'!$C$6/12)</f>
        <v>0</v>
      </c>
      <c r="BC33" s="161">
        <f>BC32*('In depth results'!$C$6/12)</f>
        <v>0</v>
      </c>
      <c r="BD33" s="161">
        <f>BD32*('In depth results'!$C$6/12)</f>
        <v>0</v>
      </c>
      <c r="BE33" s="161">
        <f>BE32*('In depth results'!$C$6/12)</f>
        <v>0</v>
      </c>
      <c r="BF33" s="161">
        <f>BF32*('In depth results'!$C$6/12)</f>
        <v>0</v>
      </c>
      <c r="BG33" s="161">
        <f>BG32*('In depth results'!$C$6/12)</f>
        <v>0</v>
      </c>
      <c r="BH33" s="161">
        <f>BH32*('In depth results'!$C$6/12)</f>
        <v>0</v>
      </c>
      <c r="BI33" s="161">
        <f>BI32*('In depth results'!$C$6/12)</f>
        <v>0</v>
      </c>
      <c r="BJ33" s="161">
        <f>BJ32*('In depth results'!$C$6/12)</f>
        <v>0</v>
      </c>
      <c r="BK33" s="161">
        <f>BK32*('In depth results'!$C$6/12)</f>
        <v>0</v>
      </c>
      <c r="BL33" s="161">
        <f>BL32*('In depth results'!$C$6/12)</f>
        <v>0</v>
      </c>
      <c r="BM33" s="161">
        <f>BM32*('In depth results'!$C$6/12)</f>
        <v>0</v>
      </c>
      <c r="BN33" s="161">
        <f>BN32*('In depth results'!$C$6/12)</f>
        <v>0</v>
      </c>
      <c r="BO33" s="161">
        <f>BO32*('In depth results'!$C$6/12)</f>
        <v>0</v>
      </c>
      <c r="BP33" s="161">
        <f>BP32*('In depth results'!$C$6/12)</f>
        <v>0</v>
      </c>
      <c r="BQ33" s="161">
        <f>BQ32*('In depth results'!$C$6/12)</f>
        <v>0</v>
      </c>
      <c r="BR33" s="161">
        <f>BR32*('In depth results'!$C$6/12)</f>
        <v>0</v>
      </c>
      <c r="BS33" s="161">
        <f>BS32*('In depth results'!$C$6/12)</f>
        <v>0</v>
      </c>
      <c r="BT33" s="161">
        <f>BT32*('In depth results'!$C$6/12)</f>
        <v>0</v>
      </c>
      <c r="BU33" s="161">
        <f>BU32*('In depth results'!$C$6/12)</f>
        <v>0</v>
      </c>
      <c r="BV33" s="161">
        <f>BV32*('In depth results'!$C$6/12)</f>
        <v>0</v>
      </c>
      <c r="BW33" s="161">
        <f>BW32*('In depth results'!$C$6/12)</f>
        <v>0</v>
      </c>
      <c r="BX33" s="161">
        <f>BX32*('In depth results'!$C$6/12)</f>
        <v>0</v>
      </c>
      <c r="BY33" s="161">
        <f>BY32*('In depth results'!$C$6/12)</f>
        <v>0</v>
      </c>
      <c r="BZ33" s="161">
        <f>BZ32*('In depth results'!$C$6/12)</f>
        <v>0</v>
      </c>
      <c r="CA33" s="161">
        <f>CA32*('In depth results'!$C$6/12)</f>
        <v>0</v>
      </c>
      <c r="CB33" s="161">
        <f>CB32*('In depth results'!$C$6/12)</f>
        <v>0</v>
      </c>
      <c r="CC33" s="161">
        <f>CC32*('In depth results'!$C$6/12)</f>
        <v>0</v>
      </c>
      <c r="CD33" s="161">
        <f>CD32*('In depth results'!$C$6/12)</f>
        <v>0</v>
      </c>
      <c r="CE33" s="161">
        <f>CE32*('In depth results'!$C$6/12)</f>
        <v>0</v>
      </c>
      <c r="CF33" s="161">
        <f>CF32*('In depth results'!$C$6/12)</f>
        <v>0</v>
      </c>
      <c r="CG33" s="161">
        <f>CG32*('In depth results'!$C$6/12)</f>
        <v>0</v>
      </c>
      <c r="CH33" s="161">
        <f>CH32*('In depth results'!$C$6/12)</f>
        <v>0</v>
      </c>
      <c r="CI33" s="161">
        <f>CI32*('In depth results'!$C$6/12)</f>
        <v>0</v>
      </c>
      <c r="CJ33" s="161">
        <f>CJ32*('In depth results'!$C$6/12)</f>
        <v>0</v>
      </c>
      <c r="CK33" s="161">
        <f>CK32*('In depth results'!$C$6/12)</f>
        <v>0</v>
      </c>
      <c r="CL33" s="161">
        <f>CL32*('In depth results'!$C$6/12)</f>
        <v>0</v>
      </c>
      <c r="CM33" s="161">
        <f>CM32*('In depth results'!$C$6/12)</f>
        <v>0</v>
      </c>
      <c r="CN33" s="161">
        <f>CN32*('In depth results'!$C$6/12)</f>
        <v>0</v>
      </c>
      <c r="CO33" s="161">
        <f>CO32*('In depth results'!$C$6/12)</f>
        <v>0</v>
      </c>
      <c r="CP33" s="161">
        <f>CP32*('In depth results'!$C$6/12)</f>
        <v>0</v>
      </c>
      <c r="CQ33" s="161">
        <f>CQ32*('In depth results'!$C$6/12)</f>
        <v>0</v>
      </c>
      <c r="CR33" s="161">
        <f>CR32*('In depth results'!$C$6/12)</f>
        <v>0</v>
      </c>
      <c r="CS33" s="161">
        <f>CS32*('In depth results'!$C$6/12)</f>
        <v>0</v>
      </c>
      <c r="CT33" s="161">
        <f>CT32*('In depth results'!$C$6/12)</f>
        <v>0</v>
      </c>
      <c r="CU33" s="161">
        <f>CU32*('In depth results'!$C$6/12)</f>
        <v>0</v>
      </c>
      <c r="CV33" s="161">
        <f>CV32*('In depth results'!$C$6/12)</f>
        <v>0</v>
      </c>
      <c r="CW33" s="161">
        <f>CW32*('In depth results'!$C$6/12)</f>
        <v>0</v>
      </c>
      <c r="CX33" s="161">
        <f>CX32*('In depth results'!$C$6/12)</f>
        <v>0</v>
      </c>
      <c r="CY33" s="161">
        <f>CY32*('In depth results'!$C$6/12)</f>
        <v>0</v>
      </c>
      <c r="CZ33" s="161">
        <f>CZ32*('In depth results'!$C$6/12)</f>
        <v>0</v>
      </c>
      <c r="DA33" s="161">
        <f>DA32*('In depth results'!$C$6/12)</f>
        <v>0</v>
      </c>
      <c r="DB33" s="161">
        <f>DB32*('In depth results'!$C$6/12)</f>
        <v>0</v>
      </c>
      <c r="DC33" s="161">
        <f>DC32*('In depth results'!$C$6/12)</f>
        <v>0</v>
      </c>
      <c r="DD33" s="161">
        <f>DD32*('In depth results'!$C$6/12)</f>
        <v>0</v>
      </c>
      <c r="DE33" s="161">
        <f>DE32*('In depth results'!$C$6/12)</f>
        <v>0</v>
      </c>
      <c r="DF33" s="161">
        <f>DF32*('In depth results'!$C$6/12)</f>
        <v>0</v>
      </c>
      <c r="DG33" s="161">
        <f>DG32*('In depth results'!$C$6/12)</f>
        <v>0</v>
      </c>
      <c r="DH33" s="161">
        <f>DH32*('In depth results'!$C$6/12)</f>
        <v>0</v>
      </c>
      <c r="DI33" s="161">
        <f>DI32*('In depth results'!$C$6/12)</f>
        <v>0</v>
      </c>
      <c r="DJ33" s="161">
        <f>DJ32*('In depth results'!$C$6/12)</f>
        <v>0</v>
      </c>
      <c r="DK33" s="161">
        <f>DK32*('In depth results'!$C$6/12)</f>
        <v>0</v>
      </c>
      <c r="DL33" s="161">
        <f>DL32*('In depth results'!$C$6/12)</f>
        <v>0</v>
      </c>
      <c r="DM33" s="161">
        <f>DM32*('In depth results'!$C$6/12)</f>
        <v>0</v>
      </c>
      <c r="DN33" s="161">
        <f>DN32*('In depth results'!$C$6/12)</f>
        <v>0</v>
      </c>
      <c r="DO33" s="161">
        <f>DO32*('In depth results'!$C$6/12)</f>
        <v>0</v>
      </c>
      <c r="DP33" s="161">
        <f>DP32*('In depth results'!$C$6/12)</f>
        <v>0</v>
      </c>
      <c r="DQ33" s="161">
        <f>DQ32*('In depth results'!$C$6/12)</f>
        <v>0</v>
      </c>
      <c r="DR33" s="161">
        <f>DR32*('In depth results'!$C$6/12)</f>
        <v>0</v>
      </c>
      <c r="DS33" s="161">
        <f>DS32*('In depth results'!$C$6/12)</f>
        <v>0</v>
      </c>
      <c r="DT33" s="161">
        <f>DT32*('In depth results'!$C$6/12)</f>
        <v>0</v>
      </c>
      <c r="DU33" s="161">
        <f>DU32*('In depth results'!$C$6/12)</f>
        <v>0</v>
      </c>
      <c r="DV33" s="161">
        <f>DV32*('In depth results'!$C$6/12)</f>
        <v>0</v>
      </c>
      <c r="DW33" s="161">
        <f>DW32*('In depth results'!$C$6/12)</f>
        <v>0</v>
      </c>
      <c r="DX33" s="161">
        <f>DX32*('In depth results'!$C$6/12)</f>
        <v>0</v>
      </c>
      <c r="DY33" s="161">
        <f>DY32*('In depth results'!$C$6/12)</f>
        <v>0</v>
      </c>
      <c r="DZ33" s="161">
        <f>DZ32*('In depth results'!$C$6/12)</f>
        <v>0</v>
      </c>
      <c r="EA33" s="161">
        <f>EA32*('In depth results'!$C$6/12)</f>
        <v>0</v>
      </c>
      <c r="EB33" s="161">
        <f>EB32*('In depth results'!$C$6/12)</f>
        <v>0</v>
      </c>
      <c r="EC33" s="161">
        <f>EC32*('In depth results'!$C$6/12)</f>
        <v>0</v>
      </c>
      <c r="ED33" s="161">
        <f>ED32*('In depth results'!$C$6/12)</f>
        <v>0</v>
      </c>
      <c r="EE33" s="161">
        <f>EE32*('In depth results'!$C$6/12)</f>
        <v>0</v>
      </c>
    </row>
    <row r="34" spans="1:135" x14ac:dyDescent="0.35">
      <c r="A34" s="40"/>
      <c r="B34" s="160" t="s">
        <v>34</v>
      </c>
      <c r="C34" s="161">
        <f>'In depth results'!B6</f>
        <v>0</v>
      </c>
      <c r="D34" s="161">
        <f>D32+D33</f>
        <v>0</v>
      </c>
      <c r="E34" s="161">
        <f t="shared" ref="E34:BP34" si="429">E32+E33</f>
        <v>0</v>
      </c>
      <c r="F34" s="161">
        <f t="shared" si="429"/>
        <v>0</v>
      </c>
      <c r="G34" s="161">
        <f t="shared" si="429"/>
        <v>0</v>
      </c>
      <c r="H34" s="161">
        <f t="shared" si="429"/>
        <v>0</v>
      </c>
      <c r="I34" s="161">
        <f t="shared" si="429"/>
        <v>0</v>
      </c>
      <c r="J34" s="161">
        <f t="shared" si="429"/>
        <v>0</v>
      </c>
      <c r="K34" s="161">
        <f t="shared" si="429"/>
        <v>0</v>
      </c>
      <c r="L34" s="161">
        <f t="shared" si="429"/>
        <v>0</v>
      </c>
      <c r="M34" s="161">
        <f t="shared" si="429"/>
        <v>0</v>
      </c>
      <c r="N34" s="161">
        <f t="shared" si="429"/>
        <v>0</v>
      </c>
      <c r="O34" s="161">
        <f t="shared" si="429"/>
        <v>0</v>
      </c>
      <c r="P34" s="161">
        <f t="shared" si="429"/>
        <v>0</v>
      </c>
      <c r="Q34" s="161">
        <f t="shared" si="429"/>
        <v>0</v>
      </c>
      <c r="R34" s="161">
        <f t="shared" si="429"/>
        <v>0</v>
      </c>
      <c r="S34" s="161">
        <f t="shared" si="429"/>
        <v>0</v>
      </c>
      <c r="T34" s="161">
        <f t="shared" si="429"/>
        <v>0</v>
      </c>
      <c r="U34" s="161">
        <f t="shared" si="429"/>
        <v>0</v>
      </c>
      <c r="V34" s="161">
        <f t="shared" si="429"/>
        <v>0</v>
      </c>
      <c r="W34" s="161">
        <f t="shared" si="429"/>
        <v>0</v>
      </c>
      <c r="X34" s="161">
        <f t="shared" si="429"/>
        <v>0</v>
      </c>
      <c r="Y34" s="161">
        <f t="shared" si="429"/>
        <v>0</v>
      </c>
      <c r="Z34" s="161">
        <f t="shared" si="429"/>
        <v>0</v>
      </c>
      <c r="AA34" s="161">
        <f t="shared" si="429"/>
        <v>0</v>
      </c>
      <c r="AB34" s="161">
        <f t="shared" si="429"/>
        <v>0</v>
      </c>
      <c r="AC34" s="161">
        <f t="shared" si="429"/>
        <v>0</v>
      </c>
      <c r="AD34" s="161">
        <f t="shared" si="429"/>
        <v>0</v>
      </c>
      <c r="AE34" s="161">
        <f t="shared" si="429"/>
        <v>0</v>
      </c>
      <c r="AF34" s="161">
        <f t="shared" si="429"/>
        <v>0</v>
      </c>
      <c r="AG34" s="161">
        <f t="shared" si="429"/>
        <v>0</v>
      </c>
      <c r="AH34" s="161">
        <f t="shared" si="429"/>
        <v>0</v>
      </c>
      <c r="AI34" s="161">
        <f t="shared" si="429"/>
        <v>0</v>
      </c>
      <c r="AJ34" s="161">
        <f t="shared" si="429"/>
        <v>0</v>
      </c>
      <c r="AK34" s="161">
        <f t="shared" si="429"/>
        <v>0</v>
      </c>
      <c r="AL34" s="161">
        <f t="shared" si="429"/>
        <v>0</v>
      </c>
      <c r="AM34" s="161">
        <f t="shared" si="429"/>
        <v>0</v>
      </c>
      <c r="AN34" s="161">
        <f t="shared" si="429"/>
        <v>0</v>
      </c>
      <c r="AO34" s="161">
        <f t="shared" si="429"/>
        <v>0</v>
      </c>
      <c r="AP34" s="161">
        <f t="shared" si="429"/>
        <v>0</v>
      </c>
      <c r="AQ34" s="161">
        <f t="shared" si="429"/>
        <v>0</v>
      </c>
      <c r="AR34" s="161">
        <f t="shared" si="429"/>
        <v>0</v>
      </c>
      <c r="AS34" s="161">
        <f t="shared" si="429"/>
        <v>0</v>
      </c>
      <c r="AT34" s="161">
        <f t="shared" si="429"/>
        <v>0</v>
      </c>
      <c r="AU34" s="161">
        <f t="shared" si="429"/>
        <v>0</v>
      </c>
      <c r="AV34" s="161">
        <f t="shared" si="429"/>
        <v>0</v>
      </c>
      <c r="AW34" s="161">
        <f t="shared" si="429"/>
        <v>0</v>
      </c>
      <c r="AX34" s="161">
        <f t="shared" si="429"/>
        <v>0</v>
      </c>
      <c r="AY34" s="161">
        <f t="shared" si="429"/>
        <v>0</v>
      </c>
      <c r="AZ34" s="161">
        <f t="shared" si="429"/>
        <v>0</v>
      </c>
      <c r="BA34" s="161">
        <f t="shared" si="429"/>
        <v>0</v>
      </c>
      <c r="BB34" s="161">
        <f t="shared" si="429"/>
        <v>0</v>
      </c>
      <c r="BC34" s="161">
        <f t="shared" si="429"/>
        <v>0</v>
      </c>
      <c r="BD34" s="161">
        <f t="shared" si="429"/>
        <v>0</v>
      </c>
      <c r="BE34" s="161">
        <f t="shared" si="429"/>
        <v>0</v>
      </c>
      <c r="BF34" s="161">
        <f t="shared" si="429"/>
        <v>0</v>
      </c>
      <c r="BG34" s="161">
        <f t="shared" si="429"/>
        <v>0</v>
      </c>
      <c r="BH34" s="161">
        <f t="shared" si="429"/>
        <v>0</v>
      </c>
      <c r="BI34" s="161">
        <f t="shared" si="429"/>
        <v>0</v>
      </c>
      <c r="BJ34" s="161">
        <f t="shared" si="429"/>
        <v>0</v>
      </c>
      <c r="BK34" s="161">
        <f t="shared" si="429"/>
        <v>0</v>
      </c>
      <c r="BL34" s="161">
        <f t="shared" si="429"/>
        <v>0</v>
      </c>
      <c r="BM34" s="161">
        <f t="shared" si="429"/>
        <v>0</v>
      </c>
      <c r="BN34" s="161">
        <f t="shared" si="429"/>
        <v>0</v>
      </c>
      <c r="BO34" s="161">
        <f t="shared" si="429"/>
        <v>0</v>
      </c>
      <c r="BP34" s="161">
        <f t="shared" si="429"/>
        <v>0</v>
      </c>
      <c r="BQ34" s="161">
        <f t="shared" ref="BQ34:CU34" si="430">BQ32+BQ33</f>
        <v>0</v>
      </c>
      <c r="BR34" s="161">
        <f t="shared" si="430"/>
        <v>0</v>
      </c>
      <c r="BS34" s="161">
        <f t="shared" si="430"/>
        <v>0</v>
      </c>
      <c r="BT34" s="161">
        <f t="shared" si="430"/>
        <v>0</v>
      </c>
      <c r="BU34" s="161">
        <f t="shared" si="430"/>
        <v>0</v>
      </c>
      <c r="BV34" s="161">
        <f t="shared" si="430"/>
        <v>0</v>
      </c>
      <c r="BW34" s="161">
        <f t="shared" si="430"/>
        <v>0</v>
      </c>
      <c r="BX34" s="161">
        <f t="shared" si="430"/>
        <v>0</v>
      </c>
      <c r="BY34" s="161">
        <f t="shared" si="430"/>
        <v>0</v>
      </c>
      <c r="BZ34" s="161">
        <f t="shared" si="430"/>
        <v>0</v>
      </c>
      <c r="CA34" s="161">
        <f t="shared" si="430"/>
        <v>0</v>
      </c>
      <c r="CB34" s="161">
        <f t="shared" si="430"/>
        <v>0</v>
      </c>
      <c r="CC34" s="161">
        <f t="shared" si="430"/>
        <v>0</v>
      </c>
      <c r="CD34" s="161">
        <f t="shared" si="430"/>
        <v>0</v>
      </c>
      <c r="CE34" s="161">
        <f t="shared" si="430"/>
        <v>0</v>
      </c>
      <c r="CF34" s="161">
        <f t="shared" si="430"/>
        <v>0</v>
      </c>
      <c r="CG34" s="161">
        <f t="shared" si="430"/>
        <v>0</v>
      </c>
      <c r="CH34" s="161">
        <f t="shared" si="430"/>
        <v>0</v>
      </c>
      <c r="CI34" s="161">
        <f t="shared" si="430"/>
        <v>0</v>
      </c>
      <c r="CJ34" s="161">
        <f t="shared" si="430"/>
        <v>0</v>
      </c>
      <c r="CK34" s="161">
        <f t="shared" si="430"/>
        <v>0</v>
      </c>
      <c r="CL34" s="161">
        <f t="shared" si="430"/>
        <v>0</v>
      </c>
      <c r="CM34" s="161">
        <f t="shared" si="430"/>
        <v>0</v>
      </c>
      <c r="CN34" s="161">
        <f t="shared" si="430"/>
        <v>0</v>
      </c>
      <c r="CO34" s="161">
        <f t="shared" si="430"/>
        <v>0</v>
      </c>
      <c r="CP34" s="161">
        <f t="shared" si="430"/>
        <v>0</v>
      </c>
      <c r="CQ34" s="161">
        <f t="shared" si="430"/>
        <v>0</v>
      </c>
      <c r="CR34" s="161">
        <f t="shared" si="430"/>
        <v>0</v>
      </c>
      <c r="CS34" s="161">
        <f t="shared" si="430"/>
        <v>0</v>
      </c>
      <c r="CT34" s="161">
        <f t="shared" si="430"/>
        <v>0</v>
      </c>
      <c r="CU34" s="161">
        <f t="shared" si="430"/>
        <v>0</v>
      </c>
      <c r="CV34" s="161">
        <f t="shared" ref="CV34:EE34" si="431">CV32+CV33</f>
        <v>0</v>
      </c>
      <c r="CW34" s="161">
        <f t="shared" si="431"/>
        <v>0</v>
      </c>
      <c r="CX34" s="161">
        <f t="shared" si="431"/>
        <v>0</v>
      </c>
      <c r="CY34" s="161">
        <f t="shared" si="431"/>
        <v>0</v>
      </c>
      <c r="CZ34" s="161">
        <f t="shared" si="431"/>
        <v>0</v>
      </c>
      <c r="DA34" s="161">
        <f t="shared" si="431"/>
        <v>0</v>
      </c>
      <c r="DB34" s="161">
        <f t="shared" si="431"/>
        <v>0</v>
      </c>
      <c r="DC34" s="161">
        <f t="shared" si="431"/>
        <v>0</v>
      </c>
      <c r="DD34" s="161">
        <f t="shared" si="431"/>
        <v>0</v>
      </c>
      <c r="DE34" s="161">
        <f t="shared" si="431"/>
        <v>0</v>
      </c>
      <c r="DF34" s="161">
        <f t="shared" si="431"/>
        <v>0</v>
      </c>
      <c r="DG34" s="161">
        <f t="shared" si="431"/>
        <v>0</v>
      </c>
      <c r="DH34" s="161">
        <f t="shared" si="431"/>
        <v>0</v>
      </c>
      <c r="DI34" s="161">
        <f t="shared" si="431"/>
        <v>0</v>
      </c>
      <c r="DJ34" s="161">
        <f t="shared" si="431"/>
        <v>0</v>
      </c>
      <c r="DK34" s="161">
        <f t="shared" si="431"/>
        <v>0</v>
      </c>
      <c r="DL34" s="161">
        <f t="shared" si="431"/>
        <v>0</v>
      </c>
      <c r="DM34" s="161">
        <f t="shared" si="431"/>
        <v>0</v>
      </c>
      <c r="DN34" s="161">
        <f t="shared" si="431"/>
        <v>0</v>
      </c>
      <c r="DO34" s="161">
        <f t="shared" si="431"/>
        <v>0</v>
      </c>
      <c r="DP34" s="161">
        <f t="shared" si="431"/>
        <v>0</v>
      </c>
      <c r="DQ34" s="161">
        <f t="shared" si="431"/>
        <v>0</v>
      </c>
      <c r="DR34" s="161">
        <f t="shared" si="431"/>
        <v>0</v>
      </c>
      <c r="DS34" s="161">
        <f t="shared" si="431"/>
        <v>0</v>
      </c>
      <c r="DT34" s="161">
        <f t="shared" si="431"/>
        <v>0</v>
      </c>
      <c r="DU34" s="161">
        <f t="shared" si="431"/>
        <v>0</v>
      </c>
      <c r="DV34" s="161">
        <f t="shared" si="431"/>
        <v>0</v>
      </c>
      <c r="DW34" s="161">
        <f t="shared" si="431"/>
        <v>0</v>
      </c>
      <c r="DX34" s="161">
        <f t="shared" si="431"/>
        <v>0</v>
      </c>
      <c r="DY34" s="161">
        <f t="shared" si="431"/>
        <v>0</v>
      </c>
      <c r="DZ34" s="161">
        <f t="shared" si="431"/>
        <v>0</v>
      </c>
      <c r="EA34" s="161">
        <f t="shared" si="431"/>
        <v>0</v>
      </c>
      <c r="EB34" s="161">
        <f t="shared" si="431"/>
        <v>0</v>
      </c>
      <c r="EC34" s="161">
        <f t="shared" si="431"/>
        <v>0</v>
      </c>
      <c r="ED34" s="161">
        <f t="shared" si="431"/>
        <v>0</v>
      </c>
      <c r="EE34" s="161">
        <f t="shared" si="431"/>
        <v>0</v>
      </c>
    </row>
    <row r="35" spans="1:135" x14ac:dyDescent="0.35">
      <c r="A35" s="40"/>
      <c r="B35" s="160" t="s">
        <v>36</v>
      </c>
      <c r="C35" s="161">
        <f>'In depth results'!$M$6</f>
        <v>0</v>
      </c>
      <c r="D35" s="161">
        <f>'In depth results'!$M$6</f>
        <v>0</v>
      </c>
      <c r="E35" s="161">
        <f>'In depth results'!$M$6</f>
        <v>0</v>
      </c>
      <c r="F35" s="161">
        <f>'In depth results'!$M$6</f>
        <v>0</v>
      </c>
      <c r="G35" s="161">
        <f>'In depth results'!$M$6</f>
        <v>0</v>
      </c>
      <c r="H35" s="161">
        <f>'In depth results'!$M$6</f>
        <v>0</v>
      </c>
      <c r="I35" s="161">
        <f>'In depth results'!$M$6</f>
        <v>0</v>
      </c>
      <c r="J35" s="161">
        <f>'In depth results'!$M$6</f>
        <v>0</v>
      </c>
      <c r="K35" s="161">
        <f>'In depth results'!$M$6</f>
        <v>0</v>
      </c>
      <c r="L35" s="161">
        <f>'In depth results'!$M$6</f>
        <v>0</v>
      </c>
      <c r="M35" s="161">
        <f>'In depth results'!$M$6</f>
        <v>0</v>
      </c>
      <c r="N35" s="161">
        <f>'In depth results'!$M$6</f>
        <v>0</v>
      </c>
      <c r="O35" s="161">
        <f>'In depth results'!$M$6</f>
        <v>0</v>
      </c>
      <c r="P35" s="161">
        <f>'In depth results'!$M$6</f>
        <v>0</v>
      </c>
      <c r="Q35" s="161">
        <f>'In depth results'!$M$6</f>
        <v>0</v>
      </c>
      <c r="R35" s="161">
        <f>'In depth results'!$M$6</f>
        <v>0</v>
      </c>
      <c r="S35" s="161">
        <f>'In depth results'!$M$6</f>
        <v>0</v>
      </c>
      <c r="T35" s="161">
        <f>'In depth results'!$M$6</f>
        <v>0</v>
      </c>
      <c r="U35" s="161">
        <f>'In depth results'!$M$6</f>
        <v>0</v>
      </c>
      <c r="V35" s="161">
        <f>'In depth results'!$M$6</f>
        <v>0</v>
      </c>
      <c r="W35" s="161">
        <f>'In depth results'!$M$6</f>
        <v>0</v>
      </c>
      <c r="X35" s="161">
        <f>'In depth results'!$M$6</f>
        <v>0</v>
      </c>
      <c r="Y35" s="161">
        <f>'In depth results'!$M$6</f>
        <v>0</v>
      </c>
      <c r="Z35" s="161">
        <f>'In depth results'!$M$6</f>
        <v>0</v>
      </c>
      <c r="AA35" s="161">
        <f>'In depth results'!$M$6</f>
        <v>0</v>
      </c>
      <c r="AB35" s="161">
        <f>'In depth results'!$M$6</f>
        <v>0</v>
      </c>
      <c r="AC35" s="161">
        <f>'In depth results'!$M$6</f>
        <v>0</v>
      </c>
      <c r="AD35" s="161">
        <f>'In depth results'!$M$6</f>
        <v>0</v>
      </c>
      <c r="AE35" s="161">
        <f>'In depth results'!$M$6</f>
        <v>0</v>
      </c>
      <c r="AF35" s="161">
        <f>'In depth results'!$M$6</f>
        <v>0</v>
      </c>
      <c r="AG35" s="161">
        <f>'In depth results'!$M$6</f>
        <v>0</v>
      </c>
      <c r="AH35" s="161">
        <f>'In depth results'!$M$6</f>
        <v>0</v>
      </c>
      <c r="AI35" s="161">
        <f>'In depth results'!$M$6</f>
        <v>0</v>
      </c>
      <c r="AJ35" s="161">
        <f>'In depth results'!$M$6</f>
        <v>0</v>
      </c>
      <c r="AK35" s="161">
        <f>'In depth results'!$M$6</f>
        <v>0</v>
      </c>
      <c r="AL35" s="161">
        <f>'In depth results'!$M$6</f>
        <v>0</v>
      </c>
      <c r="AM35" s="161">
        <f>'In depth results'!$M$6</f>
        <v>0</v>
      </c>
      <c r="AN35" s="161">
        <f>'In depth results'!$M$6</f>
        <v>0</v>
      </c>
      <c r="AO35" s="161">
        <f>'In depth results'!$M$6</f>
        <v>0</v>
      </c>
      <c r="AP35" s="161">
        <f>'In depth results'!$M$6</f>
        <v>0</v>
      </c>
      <c r="AQ35" s="161">
        <f>'In depth results'!$M$6</f>
        <v>0</v>
      </c>
      <c r="AR35" s="161">
        <f>'In depth results'!$M$6</f>
        <v>0</v>
      </c>
      <c r="AS35" s="161">
        <f>'In depth results'!$M$6</f>
        <v>0</v>
      </c>
      <c r="AT35" s="161">
        <f>'In depth results'!$M$6</f>
        <v>0</v>
      </c>
      <c r="AU35" s="161">
        <f>'In depth results'!$M$6</f>
        <v>0</v>
      </c>
      <c r="AV35" s="161">
        <f>'In depth results'!$M$6</f>
        <v>0</v>
      </c>
      <c r="AW35" s="161">
        <f>'In depth results'!$M$6</f>
        <v>0</v>
      </c>
      <c r="AX35" s="161">
        <f>'In depth results'!$M$6</f>
        <v>0</v>
      </c>
      <c r="AY35" s="161">
        <f>'In depth results'!$M$6</f>
        <v>0</v>
      </c>
      <c r="AZ35" s="161">
        <f>'In depth results'!$M$6</f>
        <v>0</v>
      </c>
      <c r="BA35" s="161">
        <f>'In depth results'!$M$6</f>
        <v>0</v>
      </c>
      <c r="BB35" s="161">
        <f>'In depth results'!$M$6</f>
        <v>0</v>
      </c>
      <c r="BC35" s="161">
        <f>'In depth results'!$M$6</f>
        <v>0</v>
      </c>
      <c r="BD35" s="161">
        <f>'In depth results'!$M$6</f>
        <v>0</v>
      </c>
      <c r="BE35" s="161">
        <f>'In depth results'!$M$6</f>
        <v>0</v>
      </c>
      <c r="BF35" s="161">
        <f>'In depth results'!$M$6</f>
        <v>0</v>
      </c>
      <c r="BG35" s="161">
        <f>'In depth results'!$M$6</f>
        <v>0</v>
      </c>
      <c r="BH35" s="161">
        <f>'In depth results'!$M$6</f>
        <v>0</v>
      </c>
      <c r="BI35" s="161">
        <f>'In depth results'!$M$6</f>
        <v>0</v>
      </c>
      <c r="BJ35" s="161">
        <f>'In depth results'!$M$6</f>
        <v>0</v>
      </c>
      <c r="BK35" s="161">
        <f>'In depth results'!$M$6</f>
        <v>0</v>
      </c>
      <c r="BL35" s="161">
        <f>'In depth results'!$M$6</f>
        <v>0</v>
      </c>
      <c r="BM35" s="161">
        <f>'In depth results'!$M$6</f>
        <v>0</v>
      </c>
      <c r="BN35" s="161">
        <f>'In depth results'!$M$6</f>
        <v>0</v>
      </c>
      <c r="BO35" s="161">
        <f>'In depth results'!$M$6</f>
        <v>0</v>
      </c>
      <c r="BP35" s="161">
        <f>'In depth results'!$M$6</f>
        <v>0</v>
      </c>
      <c r="BQ35" s="161">
        <f>'In depth results'!$M$6</f>
        <v>0</v>
      </c>
      <c r="BR35" s="161">
        <f>'In depth results'!$M$6</f>
        <v>0</v>
      </c>
      <c r="BS35" s="161">
        <f>'In depth results'!$M$6</f>
        <v>0</v>
      </c>
      <c r="BT35" s="161">
        <f>'In depth results'!$M$6</f>
        <v>0</v>
      </c>
      <c r="BU35" s="161">
        <f>'In depth results'!$M$6</f>
        <v>0</v>
      </c>
      <c r="BV35" s="161">
        <f>'In depth results'!$M$6</f>
        <v>0</v>
      </c>
      <c r="BW35" s="161">
        <f>'In depth results'!$M$6</f>
        <v>0</v>
      </c>
      <c r="BX35" s="161">
        <f>'In depth results'!$M$6</f>
        <v>0</v>
      </c>
      <c r="BY35" s="161">
        <f>'In depth results'!$M$6</f>
        <v>0</v>
      </c>
      <c r="BZ35" s="161">
        <f>'In depth results'!$M$6</f>
        <v>0</v>
      </c>
      <c r="CA35" s="161">
        <f>'In depth results'!$M$6</f>
        <v>0</v>
      </c>
      <c r="CB35" s="161">
        <f>'In depth results'!$M$6</f>
        <v>0</v>
      </c>
      <c r="CC35" s="161">
        <f>'In depth results'!$M$6</f>
        <v>0</v>
      </c>
      <c r="CD35" s="161">
        <f>'In depth results'!$M$6</f>
        <v>0</v>
      </c>
      <c r="CE35" s="161">
        <f>'In depth results'!$M$6</f>
        <v>0</v>
      </c>
      <c r="CF35" s="161">
        <f>'In depth results'!$M$6</f>
        <v>0</v>
      </c>
      <c r="CG35" s="161">
        <f>'In depth results'!$M$6</f>
        <v>0</v>
      </c>
      <c r="CH35" s="161">
        <f>'In depth results'!$M$6</f>
        <v>0</v>
      </c>
      <c r="CI35" s="161">
        <f>'In depth results'!$M$6</f>
        <v>0</v>
      </c>
      <c r="CJ35" s="161">
        <f>'In depth results'!$M$6</f>
        <v>0</v>
      </c>
      <c r="CK35" s="161">
        <f>'In depth results'!$M$6</f>
        <v>0</v>
      </c>
      <c r="CL35" s="161">
        <f>'In depth results'!$M$6</f>
        <v>0</v>
      </c>
      <c r="CM35" s="161">
        <f>'In depth results'!$M$6</f>
        <v>0</v>
      </c>
      <c r="CN35" s="161">
        <f>'In depth results'!$M$6</f>
        <v>0</v>
      </c>
      <c r="CO35" s="161">
        <f>'In depth results'!$M$6</f>
        <v>0</v>
      </c>
      <c r="CP35" s="161">
        <f>'In depth results'!$M$6</f>
        <v>0</v>
      </c>
      <c r="CQ35" s="161">
        <f>'In depth results'!$M$6</f>
        <v>0</v>
      </c>
      <c r="CR35" s="161">
        <f>'In depth results'!$M$6</f>
        <v>0</v>
      </c>
      <c r="CS35" s="161">
        <f>'In depth results'!$M$6</f>
        <v>0</v>
      </c>
      <c r="CT35" s="161">
        <f>'In depth results'!$M$6</f>
        <v>0</v>
      </c>
      <c r="CU35" s="161">
        <f>'In depth results'!$M$6</f>
        <v>0</v>
      </c>
      <c r="CV35" s="161">
        <f>'In depth results'!$M$6</f>
        <v>0</v>
      </c>
      <c r="CW35" s="161">
        <f>'In depth results'!$M$6</f>
        <v>0</v>
      </c>
      <c r="CX35" s="161">
        <f>'In depth results'!$M$6</f>
        <v>0</v>
      </c>
      <c r="CY35" s="161">
        <f>'In depth results'!$M$6</f>
        <v>0</v>
      </c>
      <c r="CZ35" s="161">
        <f>'In depth results'!$M$6</f>
        <v>0</v>
      </c>
      <c r="DA35" s="161">
        <f>'In depth results'!$M$6</f>
        <v>0</v>
      </c>
      <c r="DB35" s="161">
        <f>'In depth results'!$M$6</f>
        <v>0</v>
      </c>
      <c r="DC35" s="161">
        <f>'In depth results'!$M$6</f>
        <v>0</v>
      </c>
      <c r="DD35" s="161">
        <f>'In depth results'!$M$6</f>
        <v>0</v>
      </c>
      <c r="DE35" s="161">
        <f>'In depth results'!$M$6</f>
        <v>0</v>
      </c>
      <c r="DF35" s="161">
        <f>'In depth results'!$M$6</f>
        <v>0</v>
      </c>
      <c r="DG35" s="161">
        <f>'In depth results'!$M$6</f>
        <v>0</v>
      </c>
      <c r="DH35" s="161">
        <f>'In depth results'!$M$6</f>
        <v>0</v>
      </c>
      <c r="DI35" s="161">
        <f>'In depth results'!$M$6</f>
        <v>0</v>
      </c>
      <c r="DJ35" s="161">
        <f>'In depth results'!$M$6</f>
        <v>0</v>
      </c>
      <c r="DK35" s="161">
        <f>'In depth results'!$M$6</f>
        <v>0</v>
      </c>
      <c r="DL35" s="161">
        <f>'In depth results'!$M$6</f>
        <v>0</v>
      </c>
      <c r="DM35" s="161">
        <f>'In depth results'!$M$6</f>
        <v>0</v>
      </c>
      <c r="DN35" s="161">
        <f>'In depth results'!$M$6</f>
        <v>0</v>
      </c>
      <c r="DO35" s="161">
        <f>'In depth results'!$M$6</f>
        <v>0</v>
      </c>
      <c r="DP35" s="161">
        <f>'In depth results'!$M$6</f>
        <v>0</v>
      </c>
      <c r="DQ35" s="161">
        <f>'In depth results'!$M$6</f>
        <v>0</v>
      </c>
      <c r="DR35" s="161">
        <f>'In depth results'!$M$6</f>
        <v>0</v>
      </c>
      <c r="DS35" s="161">
        <f>'In depth results'!$M$6</f>
        <v>0</v>
      </c>
      <c r="DT35" s="161">
        <f>'In depth results'!$M$6</f>
        <v>0</v>
      </c>
      <c r="DU35" s="161">
        <f>'In depth results'!$M$6</f>
        <v>0</v>
      </c>
      <c r="DV35" s="161">
        <f>'In depth results'!$M$6</f>
        <v>0</v>
      </c>
      <c r="DW35" s="161">
        <f>'In depth results'!$M$6</f>
        <v>0</v>
      </c>
      <c r="DX35" s="161">
        <f>'In depth results'!$M$6</f>
        <v>0</v>
      </c>
      <c r="DY35" s="161">
        <f>'In depth results'!$M$6</f>
        <v>0</v>
      </c>
      <c r="DZ35" s="161">
        <f>'In depth results'!$M$6</f>
        <v>0</v>
      </c>
      <c r="EA35" s="161">
        <f>'In depth results'!$M$6</f>
        <v>0</v>
      </c>
      <c r="EB35" s="161">
        <f>'In depth results'!$M$6</f>
        <v>0</v>
      </c>
      <c r="EC35" s="161">
        <f>'In depth results'!$M$6</f>
        <v>0</v>
      </c>
      <c r="ED35" s="161">
        <f>'In depth results'!$M$6</f>
        <v>0</v>
      </c>
      <c r="EE35" s="161">
        <f>'In depth results'!$M$6</f>
        <v>0</v>
      </c>
    </row>
    <row r="36" spans="1:135" x14ac:dyDescent="0.35">
      <c r="A36" s="40"/>
      <c r="B36" s="160" t="s">
        <v>37</v>
      </c>
      <c r="C36" s="161">
        <f>C34-C35+C33</f>
        <v>0</v>
      </c>
      <c r="D36" s="161">
        <f>IF(D35&gt;D34,0,D34-D35)</f>
        <v>0</v>
      </c>
      <c r="E36" s="161">
        <f t="shared" ref="E36:BP36" si="432">IF(E35&gt;E34,0,E34-E35)</f>
        <v>0</v>
      </c>
      <c r="F36" s="161">
        <f t="shared" si="432"/>
        <v>0</v>
      </c>
      <c r="G36" s="161">
        <f t="shared" si="432"/>
        <v>0</v>
      </c>
      <c r="H36" s="161">
        <f t="shared" si="432"/>
        <v>0</v>
      </c>
      <c r="I36" s="161">
        <f t="shared" si="432"/>
        <v>0</v>
      </c>
      <c r="J36" s="161">
        <f t="shared" si="432"/>
        <v>0</v>
      </c>
      <c r="K36" s="161">
        <f t="shared" si="432"/>
        <v>0</v>
      </c>
      <c r="L36" s="161">
        <f t="shared" si="432"/>
        <v>0</v>
      </c>
      <c r="M36" s="161">
        <f t="shared" si="432"/>
        <v>0</v>
      </c>
      <c r="N36" s="161">
        <f t="shared" si="432"/>
        <v>0</v>
      </c>
      <c r="O36" s="161">
        <f t="shared" si="432"/>
        <v>0</v>
      </c>
      <c r="P36" s="161">
        <f t="shared" si="432"/>
        <v>0</v>
      </c>
      <c r="Q36" s="161">
        <f t="shared" si="432"/>
        <v>0</v>
      </c>
      <c r="R36" s="161">
        <f t="shared" si="432"/>
        <v>0</v>
      </c>
      <c r="S36" s="161">
        <f t="shared" si="432"/>
        <v>0</v>
      </c>
      <c r="T36" s="161">
        <f t="shared" si="432"/>
        <v>0</v>
      </c>
      <c r="U36" s="161">
        <f t="shared" si="432"/>
        <v>0</v>
      </c>
      <c r="V36" s="161">
        <f t="shared" si="432"/>
        <v>0</v>
      </c>
      <c r="W36" s="161">
        <f t="shared" si="432"/>
        <v>0</v>
      </c>
      <c r="X36" s="161">
        <f t="shared" si="432"/>
        <v>0</v>
      </c>
      <c r="Y36" s="161">
        <f t="shared" si="432"/>
        <v>0</v>
      </c>
      <c r="Z36" s="161">
        <f t="shared" si="432"/>
        <v>0</v>
      </c>
      <c r="AA36" s="161">
        <f t="shared" si="432"/>
        <v>0</v>
      </c>
      <c r="AB36" s="161">
        <f t="shared" si="432"/>
        <v>0</v>
      </c>
      <c r="AC36" s="161">
        <f t="shared" si="432"/>
        <v>0</v>
      </c>
      <c r="AD36" s="161">
        <f t="shared" si="432"/>
        <v>0</v>
      </c>
      <c r="AE36" s="161">
        <f t="shared" si="432"/>
        <v>0</v>
      </c>
      <c r="AF36" s="161">
        <f t="shared" si="432"/>
        <v>0</v>
      </c>
      <c r="AG36" s="161">
        <f t="shared" si="432"/>
        <v>0</v>
      </c>
      <c r="AH36" s="161">
        <f t="shared" si="432"/>
        <v>0</v>
      </c>
      <c r="AI36" s="161">
        <f t="shared" si="432"/>
        <v>0</v>
      </c>
      <c r="AJ36" s="161">
        <f t="shared" si="432"/>
        <v>0</v>
      </c>
      <c r="AK36" s="161">
        <f t="shared" si="432"/>
        <v>0</v>
      </c>
      <c r="AL36" s="161">
        <f t="shared" si="432"/>
        <v>0</v>
      </c>
      <c r="AM36" s="161">
        <f t="shared" si="432"/>
        <v>0</v>
      </c>
      <c r="AN36" s="161">
        <f t="shared" si="432"/>
        <v>0</v>
      </c>
      <c r="AO36" s="161">
        <f t="shared" si="432"/>
        <v>0</v>
      </c>
      <c r="AP36" s="161">
        <f t="shared" si="432"/>
        <v>0</v>
      </c>
      <c r="AQ36" s="161">
        <f t="shared" si="432"/>
        <v>0</v>
      </c>
      <c r="AR36" s="161">
        <f t="shared" si="432"/>
        <v>0</v>
      </c>
      <c r="AS36" s="161">
        <f t="shared" si="432"/>
        <v>0</v>
      </c>
      <c r="AT36" s="161">
        <f t="shared" si="432"/>
        <v>0</v>
      </c>
      <c r="AU36" s="161">
        <f t="shared" si="432"/>
        <v>0</v>
      </c>
      <c r="AV36" s="161">
        <f t="shared" si="432"/>
        <v>0</v>
      </c>
      <c r="AW36" s="161">
        <f t="shared" si="432"/>
        <v>0</v>
      </c>
      <c r="AX36" s="161">
        <f t="shared" si="432"/>
        <v>0</v>
      </c>
      <c r="AY36" s="161">
        <f t="shared" si="432"/>
        <v>0</v>
      </c>
      <c r="AZ36" s="161">
        <f t="shared" si="432"/>
        <v>0</v>
      </c>
      <c r="BA36" s="161">
        <f t="shared" si="432"/>
        <v>0</v>
      </c>
      <c r="BB36" s="161">
        <f t="shared" si="432"/>
        <v>0</v>
      </c>
      <c r="BC36" s="161">
        <f t="shared" si="432"/>
        <v>0</v>
      </c>
      <c r="BD36" s="161">
        <f t="shared" si="432"/>
        <v>0</v>
      </c>
      <c r="BE36" s="161">
        <f t="shared" si="432"/>
        <v>0</v>
      </c>
      <c r="BF36" s="161">
        <f t="shared" si="432"/>
        <v>0</v>
      </c>
      <c r="BG36" s="161">
        <f t="shared" si="432"/>
        <v>0</v>
      </c>
      <c r="BH36" s="161">
        <f t="shared" si="432"/>
        <v>0</v>
      </c>
      <c r="BI36" s="161">
        <f t="shared" si="432"/>
        <v>0</v>
      </c>
      <c r="BJ36" s="161">
        <f t="shared" si="432"/>
        <v>0</v>
      </c>
      <c r="BK36" s="161">
        <f t="shared" si="432"/>
        <v>0</v>
      </c>
      <c r="BL36" s="161">
        <f t="shared" si="432"/>
        <v>0</v>
      </c>
      <c r="BM36" s="161">
        <f t="shared" si="432"/>
        <v>0</v>
      </c>
      <c r="BN36" s="161">
        <f t="shared" si="432"/>
        <v>0</v>
      </c>
      <c r="BO36" s="161">
        <f t="shared" si="432"/>
        <v>0</v>
      </c>
      <c r="BP36" s="161">
        <f t="shared" si="432"/>
        <v>0</v>
      </c>
      <c r="BQ36" s="161">
        <f t="shared" ref="BQ36:CU36" si="433">IF(BQ35&gt;BQ34,0,BQ34-BQ35)</f>
        <v>0</v>
      </c>
      <c r="BR36" s="161">
        <f t="shared" si="433"/>
        <v>0</v>
      </c>
      <c r="BS36" s="161">
        <f t="shared" si="433"/>
        <v>0</v>
      </c>
      <c r="BT36" s="161">
        <f t="shared" si="433"/>
        <v>0</v>
      </c>
      <c r="BU36" s="161">
        <f t="shared" si="433"/>
        <v>0</v>
      </c>
      <c r="BV36" s="161">
        <f t="shared" si="433"/>
        <v>0</v>
      </c>
      <c r="BW36" s="161">
        <f t="shared" si="433"/>
        <v>0</v>
      </c>
      <c r="BX36" s="161">
        <f t="shared" si="433"/>
        <v>0</v>
      </c>
      <c r="BY36" s="161">
        <f t="shared" si="433"/>
        <v>0</v>
      </c>
      <c r="BZ36" s="161">
        <f t="shared" si="433"/>
        <v>0</v>
      </c>
      <c r="CA36" s="161">
        <f t="shared" si="433"/>
        <v>0</v>
      </c>
      <c r="CB36" s="161">
        <f t="shared" si="433"/>
        <v>0</v>
      </c>
      <c r="CC36" s="161">
        <f t="shared" si="433"/>
        <v>0</v>
      </c>
      <c r="CD36" s="161">
        <f t="shared" si="433"/>
        <v>0</v>
      </c>
      <c r="CE36" s="161">
        <f t="shared" si="433"/>
        <v>0</v>
      </c>
      <c r="CF36" s="161">
        <f t="shared" si="433"/>
        <v>0</v>
      </c>
      <c r="CG36" s="161">
        <f t="shared" si="433"/>
        <v>0</v>
      </c>
      <c r="CH36" s="161">
        <f t="shared" si="433"/>
        <v>0</v>
      </c>
      <c r="CI36" s="161">
        <f t="shared" si="433"/>
        <v>0</v>
      </c>
      <c r="CJ36" s="161">
        <f t="shared" si="433"/>
        <v>0</v>
      </c>
      <c r="CK36" s="161">
        <f t="shared" si="433"/>
        <v>0</v>
      </c>
      <c r="CL36" s="161">
        <f t="shared" si="433"/>
        <v>0</v>
      </c>
      <c r="CM36" s="161">
        <f t="shared" si="433"/>
        <v>0</v>
      </c>
      <c r="CN36" s="161">
        <f t="shared" si="433"/>
        <v>0</v>
      </c>
      <c r="CO36" s="161">
        <f t="shared" si="433"/>
        <v>0</v>
      </c>
      <c r="CP36" s="161">
        <f t="shared" si="433"/>
        <v>0</v>
      </c>
      <c r="CQ36" s="161">
        <f t="shared" si="433"/>
        <v>0</v>
      </c>
      <c r="CR36" s="161">
        <f t="shared" si="433"/>
        <v>0</v>
      </c>
      <c r="CS36" s="161">
        <f t="shared" si="433"/>
        <v>0</v>
      </c>
      <c r="CT36" s="161">
        <f t="shared" si="433"/>
        <v>0</v>
      </c>
      <c r="CU36" s="161">
        <f t="shared" si="433"/>
        <v>0</v>
      </c>
      <c r="CV36" s="161">
        <f t="shared" ref="CV36" si="434">IF(CV35&gt;CV34,0,CV34-CV35)</f>
        <v>0</v>
      </c>
      <c r="CW36" s="161">
        <f t="shared" ref="CW36" si="435">IF(CW35&gt;CW34,0,CW34-CW35)</f>
        <v>0</v>
      </c>
      <c r="CX36" s="161">
        <f t="shared" ref="CX36" si="436">IF(CX35&gt;CX34,0,CX34-CX35)</f>
        <v>0</v>
      </c>
      <c r="CY36" s="161">
        <f t="shared" ref="CY36" si="437">IF(CY35&gt;CY34,0,CY34-CY35)</f>
        <v>0</v>
      </c>
      <c r="CZ36" s="161">
        <f t="shared" ref="CZ36" si="438">IF(CZ35&gt;CZ34,0,CZ34-CZ35)</f>
        <v>0</v>
      </c>
      <c r="DA36" s="161">
        <f t="shared" ref="DA36" si="439">IF(DA35&gt;DA34,0,DA34-DA35)</f>
        <v>0</v>
      </c>
      <c r="DB36" s="161">
        <f t="shared" ref="DB36" si="440">IF(DB35&gt;DB34,0,DB34-DB35)</f>
        <v>0</v>
      </c>
      <c r="DC36" s="161">
        <f t="shared" ref="DC36" si="441">IF(DC35&gt;DC34,0,DC34-DC35)</f>
        <v>0</v>
      </c>
      <c r="DD36" s="161">
        <f t="shared" ref="DD36" si="442">IF(DD35&gt;DD34,0,DD34-DD35)</f>
        <v>0</v>
      </c>
      <c r="DE36" s="161">
        <f t="shared" ref="DE36" si="443">IF(DE35&gt;DE34,0,DE34-DE35)</f>
        <v>0</v>
      </c>
      <c r="DF36" s="161">
        <f t="shared" ref="DF36" si="444">IF(DF35&gt;DF34,0,DF34-DF35)</f>
        <v>0</v>
      </c>
      <c r="DG36" s="161">
        <f t="shared" ref="DG36" si="445">IF(DG35&gt;DG34,0,DG34-DG35)</f>
        <v>0</v>
      </c>
      <c r="DH36" s="161">
        <f t="shared" ref="DH36" si="446">IF(DH35&gt;DH34,0,DH34-DH35)</f>
        <v>0</v>
      </c>
      <c r="DI36" s="161">
        <f t="shared" ref="DI36" si="447">IF(DI35&gt;DI34,0,DI34-DI35)</f>
        <v>0</v>
      </c>
      <c r="DJ36" s="161">
        <f t="shared" ref="DJ36" si="448">IF(DJ35&gt;DJ34,0,DJ34-DJ35)</f>
        <v>0</v>
      </c>
      <c r="DK36" s="161">
        <f t="shared" ref="DK36" si="449">IF(DK35&gt;DK34,0,DK34-DK35)</f>
        <v>0</v>
      </c>
      <c r="DL36" s="161">
        <f t="shared" ref="DL36" si="450">IF(DL35&gt;DL34,0,DL34-DL35)</f>
        <v>0</v>
      </c>
      <c r="DM36" s="161">
        <f t="shared" ref="DM36" si="451">IF(DM35&gt;DM34,0,DM34-DM35)</f>
        <v>0</v>
      </c>
      <c r="DN36" s="161">
        <f t="shared" ref="DN36" si="452">IF(DN35&gt;DN34,0,DN34-DN35)</f>
        <v>0</v>
      </c>
      <c r="DO36" s="161">
        <f t="shared" ref="DO36" si="453">IF(DO35&gt;DO34,0,DO34-DO35)</f>
        <v>0</v>
      </c>
      <c r="DP36" s="161">
        <f t="shared" ref="DP36" si="454">IF(DP35&gt;DP34,0,DP34-DP35)</f>
        <v>0</v>
      </c>
      <c r="DQ36" s="161">
        <f t="shared" ref="DQ36" si="455">IF(DQ35&gt;DQ34,0,DQ34-DQ35)</f>
        <v>0</v>
      </c>
      <c r="DR36" s="161">
        <f t="shared" ref="DR36" si="456">IF(DR35&gt;DR34,0,DR34-DR35)</f>
        <v>0</v>
      </c>
      <c r="DS36" s="161">
        <f t="shared" ref="DS36" si="457">IF(DS35&gt;DS34,0,DS34-DS35)</f>
        <v>0</v>
      </c>
      <c r="DT36" s="161">
        <f t="shared" ref="DT36" si="458">IF(DT35&gt;DT34,0,DT34-DT35)</f>
        <v>0</v>
      </c>
      <c r="DU36" s="161">
        <f t="shared" ref="DU36" si="459">IF(DU35&gt;DU34,0,DU34-DU35)</f>
        <v>0</v>
      </c>
      <c r="DV36" s="161">
        <f t="shared" ref="DV36" si="460">IF(DV35&gt;DV34,0,DV34-DV35)</f>
        <v>0</v>
      </c>
      <c r="DW36" s="161">
        <f t="shared" ref="DW36" si="461">IF(DW35&gt;DW34,0,DW34-DW35)</f>
        <v>0</v>
      </c>
      <c r="DX36" s="161">
        <f t="shared" ref="DX36" si="462">IF(DX35&gt;DX34,0,DX34-DX35)</f>
        <v>0</v>
      </c>
      <c r="DY36" s="161">
        <f t="shared" ref="DY36" si="463">IF(DY35&gt;DY34,0,DY34-DY35)</f>
        <v>0</v>
      </c>
      <c r="DZ36" s="161">
        <f t="shared" ref="DZ36" si="464">IF(DZ35&gt;DZ34,0,DZ34-DZ35)</f>
        <v>0</v>
      </c>
      <c r="EA36" s="161">
        <f t="shared" ref="EA36" si="465">IF(EA35&gt;EA34,0,EA34-EA35)</f>
        <v>0</v>
      </c>
      <c r="EB36" s="161">
        <f t="shared" ref="EB36" si="466">IF(EB35&gt;EB34,0,EB34-EB35)</f>
        <v>0</v>
      </c>
      <c r="EC36" s="161">
        <f t="shared" ref="EC36" si="467">IF(EC35&gt;EC34,0,EC34-EC35)</f>
        <v>0</v>
      </c>
      <c r="ED36" s="161">
        <f t="shared" ref="ED36" si="468">IF(ED35&gt;ED34,0,ED34-ED35)</f>
        <v>0</v>
      </c>
      <c r="EE36" s="161">
        <f t="shared" ref="EE36" si="469">IF(EE35&gt;EE34,0,EE34-EE35)</f>
        <v>0</v>
      </c>
    </row>
    <row r="37" spans="1:135" x14ac:dyDescent="0.35">
      <c r="A37" s="40"/>
      <c r="B37" s="160"/>
      <c r="C37" s="159" t="str">
        <f>IF(C36=0,"PAID OFF","")</f>
        <v>PAID OFF</v>
      </c>
      <c r="D37" s="159" t="str">
        <f t="shared" ref="D37:BO37" si="470">IF(D36=0,"PAID OFF","")</f>
        <v>PAID OFF</v>
      </c>
      <c r="E37" s="159" t="str">
        <f t="shared" si="470"/>
        <v>PAID OFF</v>
      </c>
      <c r="F37" s="159" t="str">
        <f t="shared" si="470"/>
        <v>PAID OFF</v>
      </c>
      <c r="G37" s="159" t="str">
        <f t="shared" si="470"/>
        <v>PAID OFF</v>
      </c>
      <c r="H37" s="159" t="str">
        <f t="shared" si="470"/>
        <v>PAID OFF</v>
      </c>
      <c r="I37" s="159" t="str">
        <f t="shared" si="470"/>
        <v>PAID OFF</v>
      </c>
      <c r="J37" s="159" t="str">
        <f t="shared" si="470"/>
        <v>PAID OFF</v>
      </c>
      <c r="K37" s="159" t="str">
        <f t="shared" si="470"/>
        <v>PAID OFF</v>
      </c>
      <c r="L37" s="159" t="str">
        <f t="shared" si="470"/>
        <v>PAID OFF</v>
      </c>
      <c r="M37" s="159" t="str">
        <f t="shared" si="470"/>
        <v>PAID OFF</v>
      </c>
      <c r="N37" s="159" t="str">
        <f t="shared" si="470"/>
        <v>PAID OFF</v>
      </c>
      <c r="O37" s="159" t="str">
        <f t="shared" si="470"/>
        <v>PAID OFF</v>
      </c>
      <c r="P37" s="159" t="str">
        <f t="shared" si="470"/>
        <v>PAID OFF</v>
      </c>
      <c r="Q37" s="159" t="str">
        <f t="shared" si="470"/>
        <v>PAID OFF</v>
      </c>
      <c r="R37" s="159" t="str">
        <f t="shared" si="470"/>
        <v>PAID OFF</v>
      </c>
      <c r="S37" s="159" t="str">
        <f t="shared" si="470"/>
        <v>PAID OFF</v>
      </c>
      <c r="T37" s="159" t="str">
        <f t="shared" si="470"/>
        <v>PAID OFF</v>
      </c>
      <c r="U37" s="159" t="str">
        <f t="shared" si="470"/>
        <v>PAID OFF</v>
      </c>
      <c r="V37" s="159" t="str">
        <f t="shared" si="470"/>
        <v>PAID OFF</v>
      </c>
      <c r="W37" s="159" t="str">
        <f t="shared" si="470"/>
        <v>PAID OFF</v>
      </c>
      <c r="X37" s="159" t="str">
        <f t="shared" si="470"/>
        <v>PAID OFF</v>
      </c>
      <c r="Y37" s="159" t="str">
        <f t="shared" si="470"/>
        <v>PAID OFF</v>
      </c>
      <c r="Z37" s="159" t="str">
        <f t="shared" si="470"/>
        <v>PAID OFF</v>
      </c>
      <c r="AA37" s="159" t="str">
        <f t="shared" si="470"/>
        <v>PAID OFF</v>
      </c>
      <c r="AB37" s="159" t="str">
        <f t="shared" si="470"/>
        <v>PAID OFF</v>
      </c>
      <c r="AC37" s="159" t="str">
        <f t="shared" si="470"/>
        <v>PAID OFF</v>
      </c>
      <c r="AD37" s="159" t="str">
        <f t="shared" si="470"/>
        <v>PAID OFF</v>
      </c>
      <c r="AE37" s="159" t="str">
        <f t="shared" si="470"/>
        <v>PAID OFF</v>
      </c>
      <c r="AF37" s="159" t="str">
        <f t="shared" si="470"/>
        <v>PAID OFF</v>
      </c>
      <c r="AG37" s="159" t="str">
        <f t="shared" si="470"/>
        <v>PAID OFF</v>
      </c>
      <c r="AH37" s="159" t="str">
        <f t="shared" si="470"/>
        <v>PAID OFF</v>
      </c>
      <c r="AI37" s="159" t="str">
        <f t="shared" si="470"/>
        <v>PAID OFF</v>
      </c>
      <c r="AJ37" s="159" t="str">
        <f t="shared" si="470"/>
        <v>PAID OFF</v>
      </c>
      <c r="AK37" s="159" t="str">
        <f t="shared" si="470"/>
        <v>PAID OFF</v>
      </c>
      <c r="AL37" s="159" t="str">
        <f t="shared" si="470"/>
        <v>PAID OFF</v>
      </c>
      <c r="AM37" s="159" t="str">
        <f t="shared" si="470"/>
        <v>PAID OFF</v>
      </c>
      <c r="AN37" s="159" t="str">
        <f t="shared" si="470"/>
        <v>PAID OFF</v>
      </c>
      <c r="AO37" s="159" t="str">
        <f t="shared" si="470"/>
        <v>PAID OFF</v>
      </c>
      <c r="AP37" s="159" t="str">
        <f t="shared" si="470"/>
        <v>PAID OFF</v>
      </c>
      <c r="AQ37" s="159" t="str">
        <f t="shared" si="470"/>
        <v>PAID OFF</v>
      </c>
      <c r="AR37" s="159" t="str">
        <f t="shared" si="470"/>
        <v>PAID OFF</v>
      </c>
      <c r="AS37" s="159" t="str">
        <f t="shared" si="470"/>
        <v>PAID OFF</v>
      </c>
      <c r="AT37" s="159" t="str">
        <f t="shared" si="470"/>
        <v>PAID OFF</v>
      </c>
      <c r="AU37" s="159" t="str">
        <f t="shared" si="470"/>
        <v>PAID OFF</v>
      </c>
      <c r="AV37" s="159" t="str">
        <f t="shared" si="470"/>
        <v>PAID OFF</v>
      </c>
      <c r="AW37" s="159" t="str">
        <f t="shared" si="470"/>
        <v>PAID OFF</v>
      </c>
      <c r="AX37" s="159" t="str">
        <f t="shared" si="470"/>
        <v>PAID OFF</v>
      </c>
      <c r="AY37" s="159" t="str">
        <f t="shared" si="470"/>
        <v>PAID OFF</v>
      </c>
      <c r="AZ37" s="159" t="str">
        <f t="shared" si="470"/>
        <v>PAID OFF</v>
      </c>
      <c r="BA37" s="159" t="str">
        <f t="shared" si="470"/>
        <v>PAID OFF</v>
      </c>
      <c r="BB37" s="159" t="str">
        <f t="shared" si="470"/>
        <v>PAID OFF</v>
      </c>
      <c r="BC37" s="159" t="str">
        <f t="shared" si="470"/>
        <v>PAID OFF</v>
      </c>
      <c r="BD37" s="159" t="str">
        <f t="shared" si="470"/>
        <v>PAID OFF</v>
      </c>
      <c r="BE37" s="159" t="str">
        <f t="shared" si="470"/>
        <v>PAID OFF</v>
      </c>
      <c r="BF37" s="159" t="str">
        <f t="shared" si="470"/>
        <v>PAID OFF</v>
      </c>
      <c r="BG37" s="159" t="str">
        <f t="shared" si="470"/>
        <v>PAID OFF</v>
      </c>
      <c r="BH37" s="159" t="str">
        <f t="shared" si="470"/>
        <v>PAID OFF</v>
      </c>
      <c r="BI37" s="159" t="str">
        <f t="shared" si="470"/>
        <v>PAID OFF</v>
      </c>
      <c r="BJ37" s="159" t="str">
        <f t="shared" si="470"/>
        <v>PAID OFF</v>
      </c>
      <c r="BK37" s="159" t="str">
        <f t="shared" si="470"/>
        <v>PAID OFF</v>
      </c>
      <c r="BL37" s="159" t="str">
        <f t="shared" si="470"/>
        <v>PAID OFF</v>
      </c>
      <c r="BM37" s="159" t="str">
        <f t="shared" si="470"/>
        <v>PAID OFF</v>
      </c>
      <c r="BN37" s="159" t="str">
        <f t="shared" si="470"/>
        <v>PAID OFF</v>
      </c>
      <c r="BO37" s="159" t="str">
        <f t="shared" si="470"/>
        <v>PAID OFF</v>
      </c>
      <c r="BP37" s="159" t="str">
        <f t="shared" ref="BP37:CU37" si="471">IF(BP36=0,"PAID OFF","")</f>
        <v>PAID OFF</v>
      </c>
      <c r="BQ37" s="159" t="str">
        <f t="shared" si="471"/>
        <v>PAID OFF</v>
      </c>
      <c r="BR37" s="159" t="str">
        <f t="shared" si="471"/>
        <v>PAID OFF</v>
      </c>
      <c r="BS37" s="159" t="str">
        <f t="shared" si="471"/>
        <v>PAID OFF</v>
      </c>
      <c r="BT37" s="159" t="str">
        <f t="shared" si="471"/>
        <v>PAID OFF</v>
      </c>
      <c r="BU37" s="159" t="str">
        <f t="shared" si="471"/>
        <v>PAID OFF</v>
      </c>
      <c r="BV37" s="159" t="str">
        <f t="shared" si="471"/>
        <v>PAID OFF</v>
      </c>
      <c r="BW37" s="159" t="str">
        <f t="shared" si="471"/>
        <v>PAID OFF</v>
      </c>
      <c r="BX37" s="159" t="str">
        <f t="shared" si="471"/>
        <v>PAID OFF</v>
      </c>
      <c r="BY37" s="159" t="str">
        <f t="shared" si="471"/>
        <v>PAID OFF</v>
      </c>
      <c r="BZ37" s="159" t="str">
        <f t="shared" si="471"/>
        <v>PAID OFF</v>
      </c>
      <c r="CA37" s="159" t="str">
        <f t="shared" si="471"/>
        <v>PAID OFF</v>
      </c>
      <c r="CB37" s="159" t="str">
        <f t="shared" si="471"/>
        <v>PAID OFF</v>
      </c>
      <c r="CC37" s="159" t="str">
        <f t="shared" si="471"/>
        <v>PAID OFF</v>
      </c>
      <c r="CD37" s="159" t="str">
        <f t="shared" si="471"/>
        <v>PAID OFF</v>
      </c>
      <c r="CE37" s="159" t="str">
        <f t="shared" si="471"/>
        <v>PAID OFF</v>
      </c>
      <c r="CF37" s="159" t="str">
        <f t="shared" si="471"/>
        <v>PAID OFF</v>
      </c>
      <c r="CG37" s="159" t="str">
        <f t="shared" si="471"/>
        <v>PAID OFF</v>
      </c>
      <c r="CH37" s="159" t="str">
        <f t="shared" si="471"/>
        <v>PAID OFF</v>
      </c>
      <c r="CI37" s="159" t="str">
        <f t="shared" si="471"/>
        <v>PAID OFF</v>
      </c>
      <c r="CJ37" s="159" t="str">
        <f t="shared" si="471"/>
        <v>PAID OFF</v>
      </c>
      <c r="CK37" s="159" t="str">
        <f t="shared" si="471"/>
        <v>PAID OFF</v>
      </c>
      <c r="CL37" s="159" t="str">
        <f t="shared" si="471"/>
        <v>PAID OFF</v>
      </c>
      <c r="CM37" s="159" t="str">
        <f t="shared" si="471"/>
        <v>PAID OFF</v>
      </c>
      <c r="CN37" s="159" t="str">
        <f t="shared" si="471"/>
        <v>PAID OFF</v>
      </c>
      <c r="CO37" s="159" t="str">
        <f t="shared" si="471"/>
        <v>PAID OFF</v>
      </c>
      <c r="CP37" s="159" t="str">
        <f t="shared" si="471"/>
        <v>PAID OFF</v>
      </c>
      <c r="CQ37" s="159" t="str">
        <f t="shared" si="471"/>
        <v>PAID OFF</v>
      </c>
      <c r="CR37" s="159" t="str">
        <f t="shared" si="471"/>
        <v>PAID OFF</v>
      </c>
      <c r="CS37" s="159" t="str">
        <f t="shared" si="471"/>
        <v>PAID OFF</v>
      </c>
      <c r="CT37" s="159" t="str">
        <f t="shared" si="471"/>
        <v>PAID OFF</v>
      </c>
      <c r="CU37" s="159" t="str">
        <f t="shared" si="471"/>
        <v>PAID OFF</v>
      </c>
      <c r="CV37" s="159" t="str">
        <f t="shared" ref="CV37" si="472">IF(CV36=0,"PAID OFF","")</f>
        <v>PAID OFF</v>
      </c>
      <c r="CW37" s="159" t="str">
        <f t="shared" ref="CW37" si="473">IF(CW36=0,"PAID OFF","")</f>
        <v>PAID OFF</v>
      </c>
      <c r="CX37" s="159" t="str">
        <f t="shared" ref="CX37" si="474">IF(CX36=0,"PAID OFF","")</f>
        <v>PAID OFF</v>
      </c>
      <c r="CY37" s="159" t="str">
        <f t="shared" ref="CY37" si="475">IF(CY36=0,"PAID OFF","")</f>
        <v>PAID OFF</v>
      </c>
      <c r="CZ37" s="159" t="str">
        <f t="shared" ref="CZ37" si="476">IF(CZ36=0,"PAID OFF","")</f>
        <v>PAID OFF</v>
      </c>
      <c r="DA37" s="159" t="str">
        <f t="shared" ref="DA37" si="477">IF(DA36=0,"PAID OFF","")</f>
        <v>PAID OFF</v>
      </c>
      <c r="DB37" s="159" t="str">
        <f t="shared" ref="DB37" si="478">IF(DB36=0,"PAID OFF","")</f>
        <v>PAID OFF</v>
      </c>
      <c r="DC37" s="159" t="str">
        <f t="shared" ref="DC37" si="479">IF(DC36=0,"PAID OFF","")</f>
        <v>PAID OFF</v>
      </c>
      <c r="DD37" s="159" t="str">
        <f t="shared" ref="DD37" si="480">IF(DD36=0,"PAID OFF","")</f>
        <v>PAID OFF</v>
      </c>
      <c r="DE37" s="159" t="str">
        <f t="shared" ref="DE37" si="481">IF(DE36=0,"PAID OFF","")</f>
        <v>PAID OFF</v>
      </c>
      <c r="DF37" s="159" t="str">
        <f t="shared" ref="DF37" si="482">IF(DF36=0,"PAID OFF","")</f>
        <v>PAID OFF</v>
      </c>
      <c r="DG37" s="159" t="str">
        <f t="shared" ref="DG37" si="483">IF(DG36=0,"PAID OFF","")</f>
        <v>PAID OFF</v>
      </c>
      <c r="DH37" s="159" t="str">
        <f t="shared" ref="DH37" si="484">IF(DH36=0,"PAID OFF","")</f>
        <v>PAID OFF</v>
      </c>
      <c r="DI37" s="159" t="str">
        <f t="shared" ref="DI37" si="485">IF(DI36=0,"PAID OFF","")</f>
        <v>PAID OFF</v>
      </c>
      <c r="DJ37" s="159" t="str">
        <f t="shared" ref="DJ37" si="486">IF(DJ36=0,"PAID OFF","")</f>
        <v>PAID OFF</v>
      </c>
      <c r="DK37" s="159" t="str">
        <f t="shared" ref="DK37" si="487">IF(DK36=0,"PAID OFF","")</f>
        <v>PAID OFF</v>
      </c>
      <c r="DL37" s="159" t="str">
        <f t="shared" ref="DL37" si="488">IF(DL36=0,"PAID OFF","")</f>
        <v>PAID OFF</v>
      </c>
      <c r="DM37" s="159" t="str">
        <f t="shared" ref="DM37" si="489">IF(DM36=0,"PAID OFF","")</f>
        <v>PAID OFF</v>
      </c>
      <c r="DN37" s="159" t="str">
        <f t="shared" ref="DN37" si="490">IF(DN36=0,"PAID OFF","")</f>
        <v>PAID OFF</v>
      </c>
      <c r="DO37" s="159" t="str">
        <f t="shared" ref="DO37" si="491">IF(DO36=0,"PAID OFF","")</f>
        <v>PAID OFF</v>
      </c>
      <c r="DP37" s="159" t="str">
        <f t="shared" ref="DP37" si="492">IF(DP36=0,"PAID OFF","")</f>
        <v>PAID OFF</v>
      </c>
      <c r="DQ37" s="159" t="str">
        <f t="shared" ref="DQ37" si="493">IF(DQ36=0,"PAID OFF","")</f>
        <v>PAID OFF</v>
      </c>
      <c r="DR37" s="159" t="str">
        <f t="shared" ref="DR37" si="494">IF(DR36=0,"PAID OFF","")</f>
        <v>PAID OFF</v>
      </c>
      <c r="DS37" s="159" t="str">
        <f t="shared" ref="DS37" si="495">IF(DS36=0,"PAID OFF","")</f>
        <v>PAID OFF</v>
      </c>
      <c r="DT37" s="159" t="str">
        <f t="shared" ref="DT37" si="496">IF(DT36=0,"PAID OFF","")</f>
        <v>PAID OFF</v>
      </c>
      <c r="DU37" s="159" t="str">
        <f t="shared" ref="DU37" si="497">IF(DU36=0,"PAID OFF","")</f>
        <v>PAID OFF</v>
      </c>
      <c r="DV37" s="159" t="str">
        <f t="shared" ref="DV37" si="498">IF(DV36=0,"PAID OFF","")</f>
        <v>PAID OFF</v>
      </c>
      <c r="DW37" s="159" t="str">
        <f t="shared" ref="DW37" si="499">IF(DW36=0,"PAID OFF","")</f>
        <v>PAID OFF</v>
      </c>
      <c r="DX37" s="159" t="str">
        <f t="shared" ref="DX37" si="500">IF(DX36=0,"PAID OFF","")</f>
        <v>PAID OFF</v>
      </c>
      <c r="DY37" s="159" t="str">
        <f t="shared" ref="DY37" si="501">IF(DY36=0,"PAID OFF","")</f>
        <v>PAID OFF</v>
      </c>
      <c r="DZ37" s="159" t="str">
        <f t="shared" ref="DZ37" si="502">IF(DZ36=0,"PAID OFF","")</f>
        <v>PAID OFF</v>
      </c>
      <c r="EA37" s="159" t="str">
        <f t="shared" ref="EA37" si="503">IF(EA36=0,"PAID OFF","")</f>
        <v>PAID OFF</v>
      </c>
      <c r="EB37" s="159" t="str">
        <f t="shared" ref="EB37" si="504">IF(EB36=0,"PAID OFF","")</f>
        <v>PAID OFF</v>
      </c>
      <c r="EC37" s="159" t="str">
        <f t="shared" ref="EC37" si="505">IF(EC36=0,"PAID OFF","")</f>
        <v>PAID OFF</v>
      </c>
      <c r="ED37" s="159" t="str">
        <f t="shared" ref="ED37" si="506">IF(ED36=0,"PAID OFF","")</f>
        <v>PAID OFF</v>
      </c>
      <c r="EE37" s="159" t="str">
        <f t="shared" ref="EE37" si="507">IF(EE36=0,"PAID OFF","")</f>
        <v>PAID OFF</v>
      </c>
    </row>
    <row r="38" spans="1:135" x14ac:dyDescent="0.35">
      <c r="A38" s="40"/>
      <c r="B38" s="160" t="s">
        <v>38</v>
      </c>
      <c r="C38" s="160">
        <f>IF(C37="PAID OFF",1,1)</f>
        <v>1</v>
      </c>
      <c r="D38" s="160" t="str">
        <f>IF(D37="PAID OFF","",C38+1)</f>
        <v/>
      </c>
      <c r="E38" s="160" t="str">
        <f>IF(E37="PAID OFF","",D38+1)</f>
        <v/>
      </c>
      <c r="F38" s="160" t="str">
        <f t="shared" ref="F38:BQ38" si="508">IF(F37="PAID OFF","",E38+1)</f>
        <v/>
      </c>
      <c r="G38" s="160" t="str">
        <f t="shared" si="508"/>
        <v/>
      </c>
      <c r="H38" s="160" t="str">
        <f t="shared" si="508"/>
        <v/>
      </c>
      <c r="I38" s="160" t="str">
        <f t="shared" si="508"/>
        <v/>
      </c>
      <c r="J38" s="160" t="str">
        <f t="shared" si="508"/>
        <v/>
      </c>
      <c r="K38" s="160" t="str">
        <f t="shared" si="508"/>
        <v/>
      </c>
      <c r="L38" s="160" t="str">
        <f t="shared" si="508"/>
        <v/>
      </c>
      <c r="M38" s="160" t="str">
        <f t="shared" si="508"/>
        <v/>
      </c>
      <c r="N38" s="160" t="str">
        <f t="shared" si="508"/>
        <v/>
      </c>
      <c r="O38" s="160" t="str">
        <f t="shared" si="508"/>
        <v/>
      </c>
      <c r="P38" s="160" t="str">
        <f t="shared" si="508"/>
        <v/>
      </c>
      <c r="Q38" s="160" t="str">
        <f t="shared" si="508"/>
        <v/>
      </c>
      <c r="R38" s="160" t="str">
        <f t="shared" si="508"/>
        <v/>
      </c>
      <c r="S38" s="160" t="str">
        <f t="shared" si="508"/>
        <v/>
      </c>
      <c r="T38" s="160" t="str">
        <f t="shared" si="508"/>
        <v/>
      </c>
      <c r="U38" s="160" t="str">
        <f t="shared" si="508"/>
        <v/>
      </c>
      <c r="V38" s="160" t="str">
        <f t="shared" si="508"/>
        <v/>
      </c>
      <c r="W38" s="160" t="str">
        <f t="shared" si="508"/>
        <v/>
      </c>
      <c r="X38" s="160" t="str">
        <f t="shared" si="508"/>
        <v/>
      </c>
      <c r="Y38" s="160" t="str">
        <f t="shared" si="508"/>
        <v/>
      </c>
      <c r="Z38" s="160" t="str">
        <f t="shared" si="508"/>
        <v/>
      </c>
      <c r="AA38" s="160" t="str">
        <f t="shared" si="508"/>
        <v/>
      </c>
      <c r="AB38" s="160" t="str">
        <f t="shared" si="508"/>
        <v/>
      </c>
      <c r="AC38" s="160" t="str">
        <f t="shared" si="508"/>
        <v/>
      </c>
      <c r="AD38" s="160" t="str">
        <f t="shared" si="508"/>
        <v/>
      </c>
      <c r="AE38" s="160" t="str">
        <f t="shared" si="508"/>
        <v/>
      </c>
      <c r="AF38" s="160" t="str">
        <f t="shared" si="508"/>
        <v/>
      </c>
      <c r="AG38" s="160" t="str">
        <f t="shared" si="508"/>
        <v/>
      </c>
      <c r="AH38" s="160" t="str">
        <f t="shared" si="508"/>
        <v/>
      </c>
      <c r="AI38" s="160" t="str">
        <f t="shared" si="508"/>
        <v/>
      </c>
      <c r="AJ38" s="160" t="str">
        <f t="shared" si="508"/>
        <v/>
      </c>
      <c r="AK38" s="160" t="str">
        <f t="shared" si="508"/>
        <v/>
      </c>
      <c r="AL38" s="160" t="str">
        <f t="shared" si="508"/>
        <v/>
      </c>
      <c r="AM38" s="160" t="str">
        <f t="shared" si="508"/>
        <v/>
      </c>
      <c r="AN38" s="160" t="str">
        <f t="shared" si="508"/>
        <v/>
      </c>
      <c r="AO38" s="160" t="str">
        <f t="shared" si="508"/>
        <v/>
      </c>
      <c r="AP38" s="160" t="str">
        <f t="shared" si="508"/>
        <v/>
      </c>
      <c r="AQ38" s="160" t="str">
        <f t="shared" si="508"/>
        <v/>
      </c>
      <c r="AR38" s="160" t="str">
        <f t="shared" si="508"/>
        <v/>
      </c>
      <c r="AS38" s="160" t="str">
        <f t="shared" si="508"/>
        <v/>
      </c>
      <c r="AT38" s="160" t="str">
        <f t="shared" si="508"/>
        <v/>
      </c>
      <c r="AU38" s="160" t="str">
        <f t="shared" si="508"/>
        <v/>
      </c>
      <c r="AV38" s="160" t="str">
        <f t="shared" si="508"/>
        <v/>
      </c>
      <c r="AW38" s="160" t="str">
        <f t="shared" si="508"/>
        <v/>
      </c>
      <c r="AX38" s="160" t="str">
        <f t="shared" si="508"/>
        <v/>
      </c>
      <c r="AY38" s="160" t="str">
        <f t="shared" si="508"/>
        <v/>
      </c>
      <c r="AZ38" s="160" t="str">
        <f t="shared" si="508"/>
        <v/>
      </c>
      <c r="BA38" s="160" t="str">
        <f t="shared" si="508"/>
        <v/>
      </c>
      <c r="BB38" s="160" t="str">
        <f t="shared" si="508"/>
        <v/>
      </c>
      <c r="BC38" s="160" t="str">
        <f t="shared" si="508"/>
        <v/>
      </c>
      <c r="BD38" s="160" t="str">
        <f t="shared" si="508"/>
        <v/>
      </c>
      <c r="BE38" s="160" t="str">
        <f t="shared" si="508"/>
        <v/>
      </c>
      <c r="BF38" s="160" t="str">
        <f t="shared" si="508"/>
        <v/>
      </c>
      <c r="BG38" s="160" t="str">
        <f t="shared" si="508"/>
        <v/>
      </c>
      <c r="BH38" s="160" t="str">
        <f t="shared" si="508"/>
        <v/>
      </c>
      <c r="BI38" s="160" t="str">
        <f t="shared" si="508"/>
        <v/>
      </c>
      <c r="BJ38" s="160" t="str">
        <f t="shared" si="508"/>
        <v/>
      </c>
      <c r="BK38" s="160" t="str">
        <f t="shared" si="508"/>
        <v/>
      </c>
      <c r="BL38" s="160" t="str">
        <f t="shared" si="508"/>
        <v/>
      </c>
      <c r="BM38" s="160" t="str">
        <f t="shared" si="508"/>
        <v/>
      </c>
      <c r="BN38" s="160" t="str">
        <f t="shared" si="508"/>
        <v/>
      </c>
      <c r="BO38" s="160" t="str">
        <f t="shared" si="508"/>
        <v/>
      </c>
      <c r="BP38" s="160" t="str">
        <f t="shared" si="508"/>
        <v/>
      </c>
      <c r="BQ38" s="160" t="str">
        <f t="shared" si="508"/>
        <v/>
      </c>
      <c r="BR38" s="160" t="str">
        <f t="shared" ref="BR38:CU38" si="509">IF(BR37="PAID OFF","",BQ38+1)</f>
        <v/>
      </c>
      <c r="BS38" s="160" t="str">
        <f t="shared" si="509"/>
        <v/>
      </c>
      <c r="BT38" s="160" t="str">
        <f t="shared" si="509"/>
        <v/>
      </c>
      <c r="BU38" s="160" t="str">
        <f t="shared" si="509"/>
        <v/>
      </c>
      <c r="BV38" s="160" t="str">
        <f t="shared" si="509"/>
        <v/>
      </c>
      <c r="BW38" s="160" t="str">
        <f t="shared" si="509"/>
        <v/>
      </c>
      <c r="BX38" s="160" t="str">
        <f t="shared" si="509"/>
        <v/>
      </c>
      <c r="BY38" s="160" t="str">
        <f t="shared" si="509"/>
        <v/>
      </c>
      <c r="BZ38" s="160" t="str">
        <f t="shared" si="509"/>
        <v/>
      </c>
      <c r="CA38" s="160" t="str">
        <f t="shared" si="509"/>
        <v/>
      </c>
      <c r="CB38" s="160" t="str">
        <f t="shared" si="509"/>
        <v/>
      </c>
      <c r="CC38" s="160" t="str">
        <f t="shared" si="509"/>
        <v/>
      </c>
      <c r="CD38" s="160" t="str">
        <f t="shared" si="509"/>
        <v/>
      </c>
      <c r="CE38" s="160" t="str">
        <f t="shared" si="509"/>
        <v/>
      </c>
      <c r="CF38" s="160" t="str">
        <f t="shared" si="509"/>
        <v/>
      </c>
      <c r="CG38" s="160" t="str">
        <f t="shared" si="509"/>
        <v/>
      </c>
      <c r="CH38" s="160" t="str">
        <f t="shared" si="509"/>
        <v/>
      </c>
      <c r="CI38" s="160" t="str">
        <f t="shared" si="509"/>
        <v/>
      </c>
      <c r="CJ38" s="160" t="str">
        <f t="shared" si="509"/>
        <v/>
      </c>
      <c r="CK38" s="160" t="str">
        <f t="shared" si="509"/>
        <v/>
      </c>
      <c r="CL38" s="160" t="str">
        <f t="shared" si="509"/>
        <v/>
      </c>
      <c r="CM38" s="160" t="str">
        <f t="shared" si="509"/>
        <v/>
      </c>
      <c r="CN38" s="160" t="str">
        <f t="shared" si="509"/>
        <v/>
      </c>
      <c r="CO38" s="160" t="str">
        <f t="shared" si="509"/>
        <v/>
      </c>
      <c r="CP38" s="160" t="str">
        <f t="shared" si="509"/>
        <v/>
      </c>
      <c r="CQ38" s="160" t="str">
        <f t="shared" si="509"/>
        <v/>
      </c>
      <c r="CR38" s="160" t="str">
        <f t="shared" si="509"/>
        <v/>
      </c>
      <c r="CS38" s="160" t="str">
        <f t="shared" si="509"/>
        <v/>
      </c>
      <c r="CT38" s="160" t="str">
        <f t="shared" si="509"/>
        <v/>
      </c>
      <c r="CU38" s="160" t="str">
        <f t="shared" si="509"/>
        <v/>
      </c>
      <c r="CV38" s="160" t="str">
        <f t="shared" ref="CV38" si="510">IF(CV37="PAID OFF","",CU38+1)</f>
        <v/>
      </c>
      <c r="CW38" s="160" t="str">
        <f t="shared" ref="CW38" si="511">IF(CW37="PAID OFF","",CV38+1)</f>
        <v/>
      </c>
      <c r="CX38" s="160" t="str">
        <f t="shared" ref="CX38" si="512">IF(CX37="PAID OFF","",CW38+1)</f>
        <v/>
      </c>
      <c r="CY38" s="160" t="str">
        <f t="shared" ref="CY38" si="513">IF(CY37="PAID OFF","",CX38+1)</f>
        <v/>
      </c>
      <c r="CZ38" s="160" t="str">
        <f t="shared" ref="CZ38" si="514">IF(CZ37="PAID OFF","",CY38+1)</f>
        <v/>
      </c>
      <c r="DA38" s="160" t="str">
        <f t="shared" ref="DA38" si="515">IF(DA37="PAID OFF","",CZ38+1)</f>
        <v/>
      </c>
      <c r="DB38" s="160" t="str">
        <f t="shared" ref="DB38" si="516">IF(DB37="PAID OFF","",DA38+1)</f>
        <v/>
      </c>
      <c r="DC38" s="160" t="str">
        <f t="shared" ref="DC38" si="517">IF(DC37="PAID OFF","",DB38+1)</f>
        <v/>
      </c>
      <c r="DD38" s="160" t="str">
        <f t="shared" ref="DD38" si="518">IF(DD37="PAID OFF","",DC38+1)</f>
        <v/>
      </c>
      <c r="DE38" s="160" t="str">
        <f t="shared" ref="DE38" si="519">IF(DE37="PAID OFF","",DD38+1)</f>
        <v/>
      </c>
      <c r="DF38" s="160" t="str">
        <f t="shared" ref="DF38" si="520">IF(DF37="PAID OFF","",DE38+1)</f>
        <v/>
      </c>
      <c r="DG38" s="160" t="str">
        <f t="shared" ref="DG38" si="521">IF(DG37="PAID OFF","",DF38+1)</f>
        <v/>
      </c>
      <c r="DH38" s="160" t="str">
        <f t="shared" ref="DH38" si="522">IF(DH37="PAID OFF","",DG38+1)</f>
        <v/>
      </c>
      <c r="DI38" s="160" t="str">
        <f t="shared" ref="DI38" si="523">IF(DI37="PAID OFF","",DH38+1)</f>
        <v/>
      </c>
      <c r="DJ38" s="160" t="str">
        <f t="shared" ref="DJ38" si="524">IF(DJ37="PAID OFF","",DI38+1)</f>
        <v/>
      </c>
      <c r="DK38" s="160" t="str">
        <f t="shared" ref="DK38" si="525">IF(DK37="PAID OFF","",DJ38+1)</f>
        <v/>
      </c>
      <c r="DL38" s="160" t="str">
        <f t="shared" ref="DL38" si="526">IF(DL37="PAID OFF","",DK38+1)</f>
        <v/>
      </c>
      <c r="DM38" s="160" t="str">
        <f t="shared" ref="DM38" si="527">IF(DM37="PAID OFF","",DL38+1)</f>
        <v/>
      </c>
      <c r="DN38" s="160" t="str">
        <f t="shared" ref="DN38" si="528">IF(DN37="PAID OFF","",DM38+1)</f>
        <v/>
      </c>
      <c r="DO38" s="160" t="str">
        <f t="shared" ref="DO38" si="529">IF(DO37="PAID OFF","",DN38+1)</f>
        <v/>
      </c>
      <c r="DP38" s="160" t="str">
        <f t="shared" ref="DP38" si="530">IF(DP37="PAID OFF","",DO38+1)</f>
        <v/>
      </c>
      <c r="DQ38" s="160" t="str">
        <f t="shared" ref="DQ38" si="531">IF(DQ37="PAID OFF","",DP38+1)</f>
        <v/>
      </c>
      <c r="DR38" s="160" t="str">
        <f t="shared" ref="DR38" si="532">IF(DR37="PAID OFF","",DQ38+1)</f>
        <v/>
      </c>
      <c r="DS38" s="160" t="str">
        <f t="shared" ref="DS38" si="533">IF(DS37="PAID OFF","",DR38+1)</f>
        <v/>
      </c>
      <c r="DT38" s="160" t="str">
        <f t="shared" ref="DT38" si="534">IF(DT37="PAID OFF","",DS38+1)</f>
        <v/>
      </c>
      <c r="DU38" s="160" t="str">
        <f t="shared" ref="DU38" si="535">IF(DU37="PAID OFF","",DT38+1)</f>
        <v/>
      </c>
      <c r="DV38" s="160" t="str">
        <f t="shared" ref="DV38" si="536">IF(DV37="PAID OFF","",DU38+1)</f>
        <v/>
      </c>
      <c r="DW38" s="160" t="str">
        <f t="shared" ref="DW38" si="537">IF(DW37="PAID OFF","",DV38+1)</f>
        <v/>
      </c>
      <c r="DX38" s="160" t="str">
        <f t="shared" ref="DX38" si="538">IF(DX37="PAID OFF","",DW38+1)</f>
        <v/>
      </c>
      <c r="DY38" s="160" t="str">
        <f t="shared" ref="DY38" si="539">IF(DY37="PAID OFF","",DX38+1)</f>
        <v/>
      </c>
      <c r="DZ38" s="160" t="str">
        <f t="shared" ref="DZ38" si="540">IF(DZ37="PAID OFF","",DY38+1)</f>
        <v/>
      </c>
      <c r="EA38" s="160" t="str">
        <f t="shared" ref="EA38" si="541">IF(EA37="PAID OFF","",DZ38+1)</f>
        <v/>
      </c>
      <c r="EB38" s="160" t="str">
        <f t="shared" ref="EB38" si="542">IF(EB37="PAID OFF","",EA38+1)</f>
        <v/>
      </c>
      <c r="EC38" s="160" t="str">
        <f t="shared" ref="EC38" si="543">IF(EC37="PAID OFF","",EB38+1)</f>
        <v/>
      </c>
      <c r="ED38" s="160" t="str">
        <f t="shared" ref="ED38" si="544">IF(ED37="PAID OFF","",EC38+1)</f>
        <v/>
      </c>
      <c r="EE38" s="160" t="str">
        <f t="shared" ref="EE38" si="545">IF(EE37="PAID OFF","",ED38+1)</f>
        <v/>
      </c>
    </row>
    <row r="39" spans="1:135" x14ac:dyDescent="0.35">
      <c r="A39" s="3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</row>
    <row r="40" spans="1:135" x14ac:dyDescent="0.35">
      <c r="A40" s="41" t="s">
        <v>42</v>
      </c>
      <c r="B40" s="162" t="str">
        <f>'In depth results'!A7</f>
        <v/>
      </c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</row>
    <row r="41" spans="1:135" x14ac:dyDescent="0.35">
      <c r="A41" s="42"/>
      <c r="B41" s="163" t="s">
        <v>32</v>
      </c>
      <c r="C41" s="163"/>
      <c r="D41" s="164">
        <f>C45</f>
        <v>0</v>
      </c>
      <c r="E41" s="164">
        <f>D45</f>
        <v>0</v>
      </c>
      <c r="F41" s="164">
        <f t="shared" ref="F41:BQ41" si="546">E45</f>
        <v>0</v>
      </c>
      <c r="G41" s="164">
        <f t="shared" si="546"/>
        <v>0</v>
      </c>
      <c r="H41" s="164">
        <f t="shared" si="546"/>
        <v>0</v>
      </c>
      <c r="I41" s="164">
        <f t="shared" si="546"/>
        <v>0</v>
      </c>
      <c r="J41" s="164">
        <f t="shared" si="546"/>
        <v>0</v>
      </c>
      <c r="K41" s="164">
        <f t="shared" si="546"/>
        <v>0</v>
      </c>
      <c r="L41" s="164">
        <f t="shared" si="546"/>
        <v>0</v>
      </c>
      <c r="M41" s="164">
        <f t="shared" si="546"/>
        <v>0</v>
      </c>
      <c r="N41" s="164">
        <f t="shared" si="546"/>
        <v>0</v>
      </c>
      <c r="O41" s="164">
        <f t="shared" si="546"/>
        <v>0</v>
      </c>
      <c r="P41" s="164">
        <f t="shared" si="546"/>
        <v>0</v>
      </c>
      <c r="Q41" s="164">
        <f t="shared" si="546"/>
        <v>0</v>
      </c>
      <c r="R41" s="164">
        <f t="shared" si="546"/>
        <v>0</v>
      </c>
      <c r="S41" s="164">
        <f t="shared" si="546"/>
        <v>0</v>
      </c>
      <c r="T41" s="164">
        <f t="shared" si="546"/>
        <v>0</v>
      </c>
      <c r="U41" s="164">
        <f t="shared" si="546"/>
        <v>0</v>
      </c>
      <c r="V41" s="164">
        <f t="shared" si="546"/>
        <v>0</v>
      </c>
      <c r="W41" s="164">
        <f t="shared" si="546"/>
        <v>0</v>
      </c>
      <c r="X41" s="164">
        <f t="shared" si="546"/>
        <v>0</v>
      </c>
      <c r="Y41" s="164">
        <f t="shared" si="546"/>
        <v>0</v>
      </c>
      <c r="Z41" s="164">
        <f t="shared" si="546"/>
        <v>0</v>
      </c>
      <c r="AA41" s="164">
        <f t="shared" si="546"/>
        <v>0</v>
      </c>
      <c r="AB41" s="164">
        <f t="shared" si="546"/>
        <v>0</v>
      </c>
      <c r="AC41" s="164">
        <f t="shared" si="546"/>
        <v>0</v>
      </c>
      <c r="AD41" s="164">
        <f t="shared" si="546"/>
        <v>0</v>
      </c>
      <c r="AE41" s="164">
        <f t="shared" si="546"/>
        <v>0</v>
      </c>
      <c r="AF41" s="164">
        <f t="shared" si="546"/>
        <v>0</v>
      </c>
      <c r="AG41" s="164">
        <f t="shared" si="546"/>
        <v>0</v>
      </c>
      <c r="AH41" s="164">
        <f t="shared" si="546"/>
        <v>0</v>
      </c>
      <c r="AI41" s="164">
        <f t="shared" si="546"/>
        <v>0</v>
      </c>
      <c r="AJ41" s="164">
        <f t="shared" si="546"/>
        <v>0</v>
      </c>
      <c r="AK41" s="164">
        <f t="shared" si="546"/>
        <v>0</v>
      </c>
      <c r="AL41" s="164">
        <f t="shared" si="546"/>
        <v>0</v>
      </c>
      <c r="AM41" s="164">
        <f t="shared" si="546"/>
        <v>0</v>
      </c>
      <c r="AN41" s="164">
        <f t="shared" si="546"/>
        <v>0</v>
      </c>
      <c r="AO41" s="164">
        <f t="shared" si="546"/>
        <v>0</v>
      </c>
      <c r="AP41" s="164">
        <f t="shared" si="546"/>
        <v>0</v>
      </c>
      <c r="AQ41" s="164">
        <f t="shared" si="546"/>
        <v>0</v>
      </c>
      <c r="AR41" s="164">
        <f t="shared" si="546"/>
        <v>0</v>
      </c>
      <c r="AS41" s="164">
        <f t="shared" si="546"/>
        <v>0</v>
      </c>
      <c r="AT41" s="164">
        <f t="shared" si="546"/>
        <v>0</v>
      </c>
      <c r="AU41" s="164">
        <f t="shared" si="546"/>
        <v>0</v>
      </c>
      <c r="AV41" s="164">
        <f t="shared" si="546"/>
        <v>0</v>
      </c>
      <c r="AW41" s="164">
        <f t="shared" si="546"/>
        <v>0</v>
      </c>
      <c r="AX41" s="164">
        <f t="shared" si="546"/>
        <v>0</v>
      </c>
      <c r="AY41" s="164">
        <f t="shared" si="546"/>
        <v>0</v>
      </c>
      <c r="AZ41" s="164">
        <f t="shared" si="546"/>
        <v>0</v>
      </c>
      <c r="BA41" s="164">
        <f t="shared" si="546"/>
        <v>0</v>
      </c>
      <c r="BB41" s="164">
        <f t="shared" si="546"/>
        <v>0</v>
      </c>
      <c r="BC41" s="164">
        <f t="shared" si="546"/>
        <v>0</v>
      </c>
      <c r="BD41" s="164">
        <f t="shared" si="546"/>
        <v>0</v>
      </c>
      <c r="BE41" s="164">
        <f t="shared" si="546"/>
        <v>0</v>
      </c>
      <c r="BF41" s="164">
        <f t="shared" si="546"/>
        <v>0</v>
      </c>
      <c r="BG41" s="164">
        <f t="shared" si="546"/>
        <v>0</v>
      </c>
      <c r="BH41" s="164">
        <f t="shared" si="546"/>
        <v>0</v>
      </c>
      <c r="BI41" s="164">
        <f t="shared" si="546"/>
        <v>0</v>
      </c>
      <c r="BJ41" s="164">
        <f t="shared" si="546"/>
        <v>0</v>
      </c>
      <c r="BK41" s="164">
        <f t="shared" si="546"/>
        <v>0</v>
      </c>
      <c r="BL41" s="164">
        <f t="shared" si="546"/>
        <v>0</v>
      </c>
      <c r="BM41" s="164">
        <f t="shared" si="546"/>
        <v>0</v>
      </c>
      <c r="BN41" s="164">
        <f t="shared" si="546"/>
        <v>0</v>
      </c>
      <c r="BO41" s="164">
        <f t="shared" si="546"/>
        <v>0</v>
      </c>
      <c r="BP41" s="164">
        <f t="shared" si="546"/>
        <v>0</v>
      </c>
      <c r="BQ41" s="164">
        <f t="shared" si="546"/>
        <v>0</v>
      </c>
      <c r="BR41" s="164">
        <f t="shared" ref="BR41:CU41" si="547">BQ45</f>
        <v>0</v>
      </c>
      <c r="BS41" s="164">
        <f t="shared" si="547"/>
        <v>0</v>
      </c>
      <c r="BT41" s="164">
        <f t="shared" si="547"/>
        <v>0</v>
      </c>
      <c r="BU41" s="164">
        <f t="shared" si="547"/>
        <v>0</v>
      </c>
      <c r="BV41" s="164">
        <f t="shared" si="547"/>
        <v>0</v>
      </c>
      <c r="BW41" s="164">
        <f t="shared" si="547"/>
        <v>0</v>
      </c>
      <c r="BX41" s="164">
        <f t="shared" si="547"/>
        <v>0</v>
      </c>
      <c r="BY41" s="164">
        <f t="shared" si="547"/>
        <v>0</v>
      </c>
      <c r="BZ41" s="164">
        <f t="shared" si="547"/>
        <v>0</v>
      </c>
      <c r="CA41" s="164">
        <f t="shared" si="547"/>
        <v>0</v>
      </c>
      <c r="CB41" s="164">
        <f t="shared" si="547"/>
        <v>0</v>
      </c>
      <c r="CC41" s="164">
        <f t="shared" si="547"/>
        <v>0</v>
      </c>
      <c r="CD41" s="164">
        <f t="shared" si="547"/>
        <v>0</v>
      </c>
      <c r="CE41" s="164">
        <f t="shared" si="547"/>
        <v>0</v>
      </c>
      <c r="CF41" s="164">
        <f t="shared" si="547"/>
        <v>0</v>
      </c>
      <c r="CG41" s="164">
        <f t="shared" si="547"/>
        <v>0</v>
      </c>
      <c r="CH41" s="164">
        <f t="shared" si="547"/>
        <v>0</v>
      </c>
      <c r="CI41" s="164">
        <f t="shared" si="547"/>
        <v>0</v>
      </c>
      <c r="CJ41" s="164">
        <f t="shared" si="547"/>
        <v>0</v>
      </c>
      <c r="CK41" s="164">
        <f t="shared" si="547"/>
        <v>0</v>
      </c>
      <c r="CL41" s="164">
        <f t="shared" si="547"/>
        <v>0</v>
      </c>
      <c r="CM41" s="164">
        <f t="shared" si="547"/>
        <v>0</v>
      </c>
      <c r="CN41" s="164">
        <f t="shared" si="547"/>
        <v>0</v>
      </c>
      <c r="CO41" s="164">
        <f t="shared" si="547"/>
        <v>0</v>
      </c>
      <c r="CP41" s="164">
        <f t="shared" si="547"/>
        <v>0</v>
      </c>
      <c r="CQ41" s="164">
        <f t="shared" si="547"/>
        <v>0</v>
      </c>
      <c r="CR41" s="164">
        <f t="shared" si="547"/>
        <v>0</v>
      </c>
      <c r="CS41" s="164">
        <f t="shared" si="547"/>
        <v>0</v>
      </c>
      <c r="CT41" s="164">
        <f t="shared" si="547"/>
        <v>0</v>
      </c>
      <c r="CU41" s="164">
        <f t="shared" si="547"/>
        <v>0</v>
      </c>
      <c r="CV41" s="164">
        <f t="shared" ref="CV41" si="548">CU45</f>
        <v>0</v>
      </c>
      <c r="CW41" s="164">
        <f t="shared" ref="CW41" si="549">CV45</f>
        <v>0</v>
      </c>
      <c r="CX41" s="164">
        <f t="shared" ref="CX41" si="550">CW45</f>
        <v>0</v>
      </c>
      <c r="CY41" s="164">
        <f t="shared" ref="CY41" si="551">CX45</f>
        <v>0</v>
      </c>
      <c r="CZ41" s="164">
        <f t="shared" ref="CZ41" si="552">CY45</f>
        <v>0</v>
      </c>
      <c r="DA41" s="164">
        <f t="shared" ref="DA41" si="553">CZ45</f>
        <v>0</v>
      </c>
      <c r="DB41" s="164">
        <f t="shared" ref="DB41" si="554">DA45</f>
        <v>0</v>
      </c>
      <c r="DC41" s="164">
        <f t="shared" ref="DC41" si="555">DB45</f>
        <v>0</v>
      </c>
      <c r="DD41" s="164">
        <f t="shared" ref="DD41" si="556">DC45</f>
        <v>0</v>
      </c>
      <c r="DE41" s="164">
        <f t="shared" ref="DE41" si="557">DD45</f>
        <v>0</v>
      </c>
      <c r="DF41" s="164">
        <f t="shared" ref="DF41" si="558">DE45</f>
        <v>0</v>
      </c>
      <c r="DG41" s="164">
        <f t="shared" ref="DG41" si="559">DF45</f>
        <v>0</v>
      </c>
      <c r="DH41" s="164">
        <f t="shared" ref="DH41" si="560">DG45</f>
        <v>0</v>
      </c>
      <c r="DI41" s="164">
        <f t="shared" ref="DI41" si="561">DH45</f>
        <v>0</v>
      </c>
      <c r="DJ41" s="164">
        <f t="shared" ref="DJ41" si="562">DI45</f>
        <v>0</v>
      </c>
      <c r="DK41" s="164">
        <f t="shared" ref="DK41" si="563">DJ45</f>
        <v>0</v>
      </c>
      <c r="DL41" s="164">
        <f t="shared" ref="DL41" si="564">DK45</f>
        <v>0</v>
      </c>
      <c r="DM41" s="164">
        <f t="shared" ref="DM41" si="565">DL45</f>
        <v>0</v>
      </c>
      <c r="DN41" s="164">
        <f t="shared" ref="DN41" si="566">DM45</f>
        <v>0</v>
      </c>
      <c r="DO41" s="164">
        <f t="shared" ref="DO41" si="567">DN45</f>
        <v>0</v>
      </c>
      <c r="DP41" s="164">
        <f t="shared" ref="DP41" si="568">DO45</f>
        <v>0</v>
      </c>
      <c r="DQ41" s="164">
        <f t="shared" ref="DQ41" si="569">DP45</f>
        <v>0</v>
      </c>
      <c r="DR41" s="164">
        <f t="shared" ref="DR41" si="570">DQ45</f>
        <v>0</v>
      </c>
      <c r="DS41" s="164">
        <f t="shared" ref="DS41" si="571">DR45</f>
        <v>0</v>
      </c>
      <c r="DT41" s="164">
        <f t="shared" ref="DT41" si="572">DS45</f>
        <v>0</v>
      </c>
      <c r="DU41" s="164">
        <f t="shared" ref="DU41" si="573">DT45</f>
        <v>0</v>
      </c>
      <c r="DV41" s="164">
        <f t="shared" ref="DV41" si="574">DU45</f>
        <v>0</v>
      </c>
      <c r="DW41" s="164">
        <f t="shared" ref="DW41" si="575">DV45</f>
        <v>0</v>
      </c>
      <c r="DX41" s="164">
        <f t="shared" ref="DX41" si="576">DW45</f>
        <v>0</v>
      </c>
      <c r="DY41" s="164">
        <f t="shared" ref="DY41" si="577">DX45</f>
        <v>0</v>
      </c>
      <c r="DZ41" s="164">
        <f t="shared" ref="DZ41" si="578">DY45</f>
        <v>0</v>
      </c>
      <c r="EA41" s="164">
        <f t="shared" ref="EA41" si="579">DZ45</f>
        <v>0</v>
      </c>
      <c r="EB41" s="164">
        <f t="shared" ref="EB41" si="580">EA45</f>
        <v>0</v>
      </c>
      <c r="EC41" s="164">
        <f t="shared" ref="EC41" si="581">EB45</f>
        <v>0</v>
      </c>
      <c r="ED41" s="164">
        <f t="shared" ref="ED41" si="582">EC45</f>
        <v>0</v>
      </c>
      <c r="EE41" s="164">
        <f t="shared" ref="EE41" si="583">ED45</f>
        <v>0</v>
      </c>
    </row>
    <row r="42" spans="1:135" x14ac:dyDescent="0.35">
      <c r="A42" s="42"/>
      <c r="B42" s="163" t="s">
        <v>33</v>
      </c>
      <c r="C42" s="164">
        <f>C43*('In depth results'!L7/12)</f>
        <v>0</v>
      </c>
      <c r="D42" s="164">
        <f>D41*('In depth results'!$C$7/12)</f>
        <v>0</v>
      </c>
      <c r="E42" s="164">
        <f>E41*('In depth results'!$C$7/12)</f>
        <v>0</v>
      </c>
      <c r="F42" s="164">
        <f>F41*('In depth results'!$C$7/12)</f>
        <v>0</v>
      </c>
      <c r="G42" s="164">
        <f>G41*('In depth results'!$C$7/12)</f>
        <v>0</v>
      </c>
      <c r="H42" s="164">
        <f>H41*('In depth results'!$C$7/12)</f>
        <v>0</v>
      </c>
      <c r="I42" s="164">
        <f>I41*('In depth results'!$C$7/12)</f>
        <v>0</v>
      </c>
      <c r="J42" s="164">
        <f>J41*('In depth results'!$C$7/12)</f>
        <v>0</v>
      </c>
      <c r="K42" s="164">
        <f>K41*('In depth results'!$C$7/12)</f>
        <v>0</v>
      </c>
      <c r="L42" s="164">
        <f>L41*('In depth results'!$C$7/12)</f>
        <v>0</v>
      </c>
      <c r="M42" s="164">
        <f>M41*('In depth results'!$C$7/12)</f>
        <v>0</v>
      </c>
      <c r="N42" s="164">
        <f>N41*('In depth results'!$C$7/12)</f>
        <v>0</v>
      </c>
      <c r="O42" s="164">
        <f>O41*('In depth results'!$C$7/12)</f>
        <v>0</v>
      </c>
      <c r="P42" s="164">
        <f>P41*('In depth results'!$C$7/12)</f>
        <v>0</v>
      </c>
      <c r="Q42" s="164">
        <f>Q41*('In depth results'!$C$7/12)</f>
        <v>0</v>
      </c>
      <c r="R42" s="164">
        <f>R41*('In depth results'!$C$7/12)</f>
        <v>0</v>
      </c>
      <c r="S42" s="164">
        <f>S41*('In depth results'!$C$7/12)</f>
        <v>0</v>
      </c>
      <c r="T42" s="164">
        <f>T41*('In depth results'!$C$7/12)</f>
        <v>0</v>
      </c>
      <c r="U42" s="164">
        <f>U41*('In depth results'!$C$7/12)</f>
        <v>0</v>
      </c>
      <c r="V42" s="164">
        <f>V41*('In depth results'!$C$7/12)</f>
        <v>0</v>
      </c>
      <c r="W42" s="164">
        <f>W41*('In depth results'!$C$7/12)</f>
        <v>0</v>
      </c>
      <c r="X42" s="164">
        <f>X41*('In depth results'!$C$7/12)</f>
        <v>0</v>
      </c>
      <c r="Y42" s="164">
        <f>Y41*('In depth results'!$C$7/12)</f>
        <v>0</v>
      </c>
      <c r="Z42" s="164">
        <f>Z41*('In depth results'!$C$7/12)</f>
        <v>0</v>
      </c>
      <c r="AA42" s="164">
        <f>AA41*('In depth results'!$C$7/12)</f>
        <v>0</v>
      </c>
      <c r="AB42" s="164">
        <f>AB41*('In depth results'!$C$7/12)</f>
        <v>0</v>
      </c>
      <c r="AC42" s="164">
        <f>AC41*('In depth results'!$C$7/12)</f>
        <v>0</v>
      </c>
      <c r="AD42" s="164">
        <f>AD41*('In depth results'!$C$7/12)</f>
        <v>0</v>
      </c>
      <c r="AE42" s="164">
        <f>AE41*('In depth results'!$C$7/12)</f>
        <v>0</v>
      </c>
      <c r="AF42" s="164">
        <f>AF41*('In depth results'!$C$7/12)</f>
        <v>0</v>
      </c>
      <c r="AG42" s="164">
        <f>AG41*('In depth results'!$C$7/12)</f>
        <v>0</v>
      </c>
      <c r="AH42" s="164">
        <f>AH41*('In depth results'!$C$7/12)</f>
        <v>0</v>
      </c>
      <c r="AI42" s="164">
        <f>AI41*('In depth results'!$C$7/12)</f>
        <v>0</v>
      </c>
      <c r="AJ42" s="164">
        <f>AJ41*('In depth results'!$C$7/12)</f>
        <v>0</v>
      </c>
      <c r="AK42" s="164">
        <f>AK41*('In depth results'!$C$7/12)</f>
        <v>0</v>
      </c>
      <c r="AL42" s="164">
        <f>AL41*('In depth results'!$C$7/12)</f>
        <v>0</v>
      </c>
      <c r="AM42" s="164">
        <f>AM41*('In depth results'!$C$7/12)</f>
        <v>0</v>
      </c>
      <c r="AN42" s="164">
        <f>AN41*('In depth results'!$C$7/12)</f>
        <v>0</v>
      </c>
      <c r="AO42" s="164">
        <f>AO41*('In depth results'!$C$7/12)</f>
        <v>0</v>
      </c>
      <c r="AP42" s="164">
        <f>AP41*('In depth results'!$C$7/12)</f>
        <v>0</v>
      </c>
      <c r="AQ42" s="164">
        <f>AQ41*('In depth results'!$C$7/12)</f>
        <v>0</v>
      </c>
      <c r="AR42" s="164">
        <f>AR41*('In depth results'!$C$7/12)</f>
        <v>0</v>
      </c>
      <c r="AS42" s="164">
        <f>AS41*('In depth results'!$C$7/12)</f>
        <v>0</v>
      </c>
      <c r="AT42" s="164">
        <f>AT41*('In depth results'!$C$7/12)</f>
        <v>0</v>
      </c>
      <c r="AU42" s="164">
        <f>AU41*('In depth results'!$C$7/12)</f>
        <v>0</v>
      </c>
      <c r="AV42" s="164">
        <f>AV41*('In depth results'!$C$7/12)</f>
        <v>0</v>
      </c>
      <c r="AW42" s="164">
        <f>AW41*('In depth results'!$C$7/12)</f>
        <v>0</v>
      </c>
      <c r="AX42" s="164">
        <f>AX41*('In depth results'!$C$7/12)</f>
        <v>0</v>
      </c>
      <c r="AY42" s="164">
        <f>AY41*('In depth results'!$C$7/12)</f>
        <v>0</v>
      </c>
      <c r="AZ42" s="164">
        <f>AZ41*('In depth results'!$C$7/12)</f>
        <v>0</v>
      </c>
      <c r="BA42" s="164">
        <f>BA41*('In depth results'!$C$7/12)</f>
        <v>0</v>
      </c>
      <c r="BB42" s="164">
        <f>BB41*('In depth results'!$C$7/12)</f>
        <v>0</v>
      </c>
      <c r="BC42" s="164">
        <f>BC41*('In depth results'!$C$7/12)</f>
        <v>0</v>
      </c>
      <c r="BD42" s="164">
        <f>BD41*('In depth results'!$C$7/12)</f>
        <v>0</v>
      </c>
      <c r="BE42" s="164">
        <f>BE41*('In depth results'!$C$7/12)</f>
        <v>0</v>
      </c>
      <c r="BF42" s="164">
        <f>BF41*('In depth results'!$C$7/12)</f>
        <v>0</v>
      </c>
      <c r="BG42" s="164">
        <f>BG41*('In depth results'!$C$7/12)</f>
        <v>0</v>
      </c>
      <c r="BH42" s="164">
        <f>BH41*('In depth results'!$C$7/12)</f>
        <v>0</v>
      </c>
      <c r="BI42" s="164">
        <f>BI41*('In depth results'!$C$7/12)</f>
        <v>0</v>
      </c>
      <c r="BJ42" s="164">
        <f>BJ41*('In depth results'!$C$7/12)</f>
        <v>0</v>
      </c>
      <c r="BK42" s="164">
        <f>BK41*('In depth results'!$C$7/12)</f>
        <v>0</v>
      </c>
      <c r="BL42" s="164">
        <f>BL41*('In depth results'!$C$7/12)</f>
        <v>0</v>
      </c>
      <c r="BM42" s="164">
        <f>BM41*('In depth results'!$C$7/12)</f>
        <v>0</v>
      </c>
      <c r="BN42" s="164">
        <f>BN41*('In depth results'!$C$7/12)</f>
        <v>0</v>
      </c>
      <c r="BO42" s="164">
        <f>BO41*('In depth results'!$C$7/12)</f>
        <v>0</v>
      </c>
      <c r="BP42" s="164">
        <f>BP41*('In depth results'!$C$7/12)</f>
        <v>0</v>
      </c>
      <c r="BQ42" s="164">
        <f>BQ41*('In depth results'!$C$7/12)</f>
        <v>0</v>
      </c>
      <c r="BR42" s="164">
        <f>BR41*('In depth results'!$C$7/12)</f>
        <v>0</v>
      </c>
      <c r="BS42" s="164">
        <f>BS41*('In depth results'!$C$7/12)</f>
        <v>0</v>
      </c>
      <c r="BT42" s="164">
        <f>BT41*('In depth results'!$C$7/12)</f>
        <v>0</v>
      </c>
      <c r="BU42" s="164">
        <f>BU41*('In depth results'!$C$7/12)</f>
        <v>0</v>
      </c>
      <c r="BV42" s="164">
        <f>BV41*('In depth results'!$C$7/12)</f>
        <v>0</v>
      </c>
      <c r="BW42" s="164">
        <f>BW41*('In depth results'!$C$7/12)</f>
        <v>0</v>
      </c>
      <c r="BX42" s="164">
        <f>BX41*('In depth results'!$C$7/12)</f>
        <v>0</v>
      </c>
      <c r="BY42" s="164">
        <f>BY41*('In depth results'!$C$7/12)</f>
        <v>0</v>
      </c>
      <c r="BZ42" s="164">
        <f>BZ41*('In depth results'!$C$7/12)</f>
        <v>0</v>
      </c>
      <c r="CA42" s="164">
        <f>CA41*('In depth results'!$C$7/12)</f>
        <v>0</v>
      </c>
      <c r="CB42" s="164">
        <f>CB41*('In depth results'!$C$7/12)</f>
        <v>0</v>
      </c>
      <c r="CC42" s="164">
        <f>CC41*('In depth results'!$C$7/12)</f>
        <v>0</v>
      </c>
      <c r="CD42" s="164">
        <f>CD41*('In depth results'!$C$7/12)</f>
        <v>0</v>
      </c>
      <c r="CE42" s="164">
        <f>CE41*('In depth results'!$C$7/12)</f>
        <v>0</v>
      </c>
      <c r="CF42" s="164">
        <f>CF41*('In depth results'!$C$7/12)</f>
        <v>0</v>
      </c>
      <c r="CG42" s="164">
        <f>CG41*('In depth results'!$C$7/12)</f>
        <v>0</v>
      </c>
      <c r="CH42" s="164">
        <f>CH41*('In depth results'!$C$7/12)</f>
        <v>0</v>
      </c>
      <c r="CI42" s="164">
        <f>CI41*('In depth results'!$C$7/12)</f>
        <v>0</v>
      </c>
      <c r="CJ42" s="164">
        <f>CJ41*('In depth results'!$C$7/12)</f>
        <v>0</v>
      </c>
      <c r="CK42" s="164">
        <f>CK41*('In depth results'!$C$7/12)</f>
        <v>0</v>
      </c>
      <c r="CL42" s="164">
        <f>CL41*('In depth results'!$C$7/12)</f>
        <v>0</v>
      </c>
      <c r="CM42" s="164">
        <f>CM41*('In depth results'!$C$7/12)</f>
        <v>0</v>
      </c>
      <c r="CN42" s="164">
        <f>CN41*('In depth results'!$C$7/12)</f>
        <v>0</v>
      </c>
      <c r="CO42" s="164">
        <f>CO41*('In depth results'!$C$7/12)</f>
        <v>0</v>
      </c>
      <c r="CP42" s="164">
        <f>CP41*('In depth results'!$C$7/12)</f>
        <v>0</v>
      </c>
      <c r="CQ42" s="164">
        <f>CQ41*('In depth results'!$C$7/12)</f>
        <v>0</v>
      </c>
      <c r="CR42" s="164">
        <f>CR41*('In depth results'!$C$7/12)</f>
        <v>0</v>
      </c>
      <c r="CS42" s="164">
        <f>CS41*('In depth results'!$C$7/12)</f>
        <v>0</v>
      </c>
      <c r="CT42" s="164">
        <f>CT41*('In depth results'!$C$7/12)</f>
        <v>0</v>
      </c>
      <c r="CU42" s="164">
        <f>CU41*('In depth results'!$C$7/12)</f>
        <v>0</v>
      </c>
      <c r="CV42" s="164">
        <f>CV41*('In depth results'!$C$7/12)</f>
        <v>0</v>
      </c>
      <c r="CW42" s="164">
        <f>CW41*('In depth results'!$C$7/12)</f>
        <v>0</v>
      </c>
      <c r="CX42" s="164">
        <f>CX41*('In depth results'!$C$7/12)</f>
        <v>0</v>
      </c>
      <c r="CY42" s="164">
        <f>CY41*('In depth results'!$C$7/12)</f>
        <v>0</v>
      </c>
      <c r="CZ42" s="164">
        <f>CZ41*('In depth results'!$C$7/12)</f>
        <v>0</v>
      </c>
      <c r="DA42" s="164">
        <f>DA41*('In depth results'!$C$7/12)</f>
        <v>0</v>
      </c>
      <c r="DB42" s="164">
        <f>DB41*('In depth results'!$C$7/12)</f>
        <v>0</v>
      </c>
      <c r="DC42" s="164">
        <f>DC41*('In depth results'!$C$7/12)</f>
        <v>0</v>
      </c>
      <c r="DD42" s="164">
        <f>DD41*('In depth results'!$C$7/12)</f>
        <v>0</v>
      </c>
      <c r="DE42" s="164">
        <f>DE41*('In depth results'!$C$7/12)</f>
        <v>0</v>
      </c>
      <c r="DF42" s="164">
        <f>DF41*('In depth results'!$C$7/12)</f>
        <v>0</v>
      </c>
      <c r="DG42" s="164">
        <f>DG41*('In depth results'!$C$7/12)</f>
        <v>0</v>
      </c>
      <c r="DH42" s="164">
        <f>DH41*('In depth results'!$C$7/12)</f>
        <v>0</v>
      </c>
      <c r="DI42" s="164">
        <f>DI41*('In depth results'!$C$7/12)</f>
        <v>0</v>
      </c>
      <c r="DJ42" s="164">
        <f>DJ41*('In depth results'!$C$7/12)</f>
        <v>0</v>
      </c>
      <c r="DK42" s="164">
        <f>DK41*('In depth results'!$C$7/12)</f>
        <v>0</v>
      </c>
      <c r="DL42" s="164">
        <f>DL41*('In depth results'!$C$7/12)</f>
        <v>0</v>
      </c>
      <c r="DM42" s="164">
        <f>DM41*('In depth results'!$C$7/12)</f>
        <v>0</v>
      </c>
      <c r="DN42" s="164">
        <f>DN41*('In depth results'!$C$7/12)</f>
        <v>0</v>
      </c>
      <c r="DO42" s="164">
        <f>DO41*('In depth results'!$C$7/12)</f>
        <v>0</v>
      </c>
      <c r="DP42" s="164">
        <f>DP41*('In depth results'!$C$7/12)</f>
        <v>0</v>
      </c>
      <c r="DQ42" s="164">
        <f>DQ41*('In depth results'!$C$7/12)</f>
        <v>0</v>
      </c>
      <c r="DR42" s="164">
        <f>DR41*('In depth results'!$C$7/12)</f>
        <v>0</v>
      </c>
      <c r="DS42" s="164">
        <f>DS41*('In depth results'!$C$7/12)</f>
        <v>0</v>
      </c>
      <c r="DT42" s="164">
        <f>DT41*('In depth results'!$C$7/12)</f>
        <v>0</v>
      </c>
      <c r="DU42" s="164">
        <f>DU41*('In depth results'!$C$7/12)</f>
        <v>0</v>
      </c>
      <c r="DV42" s="164">
        <f>DV41*('In depth results'!$C$7/12)</f>
        <v>0</v>
      </c>
      <c r="DW42" s="164">
        <f>DW41*('In depth results'!$C$7/12)</f>
        <v>0</v>
      </c>
      <c r="DX42" s="164">
        <f>DX41*('In depth results'!$C$7/12)</f>
        <v>0</v>
      </c>
      <c r="DY42" s="164">
        <f>DY41*('In depth results'!$C$7/12)</f>
        <v>0</v>
      </c>
      <c r="DZ42" s="164">
        <f>DZ41*('In depth results'!$C$7/12)</f>
        <v>0</v>
      </c>
      <c r="EA42" s="164">
        <f>EA41*('In depth results'!$C$7/12)</f>
        <v>0</v>
      </c>
      <c r="EB42" s="164">
        <f>EB41*('In depth results'!$C$7/12)</f>
        <v>0</v>
      </c>
      <c r="EC42" s="164">
        <f>EC41*('In depth results'!$C$7/12)</f>
        <v>0</v>
      </c>
      <c r="ED42" s="164">
        <f>ED41*('In depth results'!$C$7/12)</f>
        <v>0</v>
      </c>
      <c r="EE42" s="164">
        <f>EE41*('In depth results'!$C$7/12)</f>
        <v>0</v>
      </c>
    </row>
    <row r="43" spans="1:135" x14ac:dyDescent="0.35">
      <c r="A43" s="42"/>
      <c r="B43" s="163" t="s">
        <v>34</v>
      </c>
      <c r="C43" s="164">
        <f>'In depth results'!B7</f>
        <v>0</v>
      </c>
      <c r="D43" s="164">
        <f>D41+D42</f>
        <v>0</v>
      </c>
      <c r="E43" s="164">
        <f t="shared" ref="E43:BP43" si="584">E41+E42</f>
        <v>0</v>
      </c>
      <c r="F43" s="164">
        <f t="shared" si="584"/>
        <v>0</v>
      </c>
      <c r="G43" s="164">
        <f t="shared" si="584"/>
        <v>0</v>
      </c>
      <c r="H43" s="164">
        <f t="shared" si="584"/>
        <v>0</v>
      </c>
      <c r="I43" s="164">
        <f t="shared" si="584"/>
        <v>0</v>
      </c>
      <c r="J43" s="164">
        <f t="shared" si="584"/>
        <v>0</v>
      </c>
      <c r="K43" s="164">
        <f t="shared" si="584"/>
        <v>0</v>
      </c>
      <c r="L43" s="164">
        <f t="shared" si="584"/>
        <v>0</v>
      </c>
      <c r="M43" s="164">
        <f t="shared" si="584"/>
        <v>0</v>
      </c>
      <c r="N43" s="164">
        <f t="shared" si="584"/>
        <v>0</v>
      </c>
      <c r="O43" s="164">
        <f t="shared" si="584"/>
        <v>0</v>
      </c>
      <c r="P43" s="164">
        <f t="shared" si="584"/>
        <v>0</v>
      </c>
      <c r="Q43" s="164">
        <f t="shared" si="584"/>
        <v>0</v>
      </c>
      <c r="R43" s="164">
        <f t="shared" si="584"/>
        <v>0</v>
      </c>
      <c r="S43" s="164">
        <f t="shared" si="584"/>
        <v>0</v>
      </c>
      <c r="T43" s="164">
        <f t="shared" si="584"/>
        <v>0</v>
      </c>
      <c r="U43" s="164">
        <f t="shared" si="584"/>
        <v>0</v>
      </c>
      <c r="V43" s="164">
        <f t="shared" si="584"/>
        <v>0</v>
      </c>
      <c r="W43" s="164">
        <f t="shared" si="584"/>
        <v>0</v>
      </c>
      <c r="X43" s="164">
        <f t="shared" si="584"/>
        <v>0</v>
      </c>
      <c r="Y43" s="164">
        <f t="shared" si="584"/>
        <v>0</v>
      </c>
      <c r="Z43" s="164">
        <f t="shared" si="584"/>
        <v>0</v>
      </c>
      <c r="AA43" s="164">
        <f t="shared" si="584"/>
        <v>0</v>
      </c>
      <c r="AB43" s="164">
        <f t="shared" si="584"/>
        <v>0</v>
      </c>
      <c r="AC43" s="164">
        <f t="shared" si="584"/>
        <v>0</v>
      </c>
      <c r="AD43" s="164">
        <f t="shared" si="584"/>
        <v>0</v>
      </c>
      <c r="AE43" s="164">
        <f t="shared" si="584"/>
        <v>0</v>
      </c>
      <c r="AF43" s="164">
        <f t="shared" si="584"/>
        <v>0</v>
      </c>
      <c r="AG43" s="164">
        <f t="shared" si="584"/>
        <v>0</v>
      </c>
      <c r="AH43" s="164">
        <f t="shared" si="584"/>
        <v>0</v>
      </c>
      <c r="AI43" s="164">
        <f t="shared" si="584"/>
        <v>0</v>
      </c>
      <c r="AJ43" s="164">
        <f t="shared" si="584"/>
        <v>0</v>
      </c>
      <c r="AK43" s="164">
        <f t="shared" si="584"/>
        <v>0</v>
      </c>
      <c r="AL43" s="164">
        <f t="shared" si="584"/>
        <v>0</v>
      </c>
      <c r="AM43" s="164">
        <f t="shared" si="584"/>
        <v>0</v>
      </c>
      <c r="AN43" s="164">
        <f t="shared" si="584"/>
        <v>0</v>
      </c>
      <c r="AO43" s="164">
        <f t="shared" si="584"/>
        <v>0</v>
      </c>
      <c r="AP43" s="164">
        <f t="shared" si="584"/>
        <v>0</v>
      </c>
      <c r="AQ43" s="164">
        <f t="shared" si="584"/>
        <v>0</v>
      </c>
      <c r="AR43" s="164">
        <f t="shared" si="584"/>
        <v>0</v>
      </c>
      <c r="AS43" s="164">
        <f t="shared" si="584"/>
        <v>0</v>
      </c>
      <c r="AT43" s="164">
        <f t="shared" si="584"/>
        <v>0</v>
      </c>
      <c r="AU43" s="164">
        <f t="shared" si="584"/>
        <v>0</v>
      </c>
      <c r="AV43" s="164">
        <f t="shared" si="584"/>
        <v>0</v>
      </c>
      <c r="AW43" s="164">
        <f t="shared" si="584"/>
        <v>0</v>
      </c>
      <c r="AX43" s="164">
        <f t="shared" si="584"/>
        <v>0</v>
      </c>
      <c r="AY43" s="164">
        <f t="shared" si="584"/>
        <v>0</v>
      </c>
      <c r="AZ43" s="164">
        <f t="shared" si="584"/>
        <v>0</v>
      </c>
      <c r="BA43" s="164">
        <f t="shared" si="584"/>
        <v>0</v>
      </c>
      <c r="BB43" s="164">
        <f t="shared" si="584"/>
        <v>0</v>
      </c>
      <c r="BC43" s="164">
        <f t="shared" si="584"/>
        <v>0</v>
      </c>
      <c r="BD43" s="164">
        <f t="shared" si="584"/>
        <v>0</v>
      </c>
      <c r="BE43" s="164">
        <f t="shared" si="584"/>
        <v>0</v>
      </c>
      <c r="BF43" s="164">
        <f t="shared" si="584"/>
        <v>0</v>
      </c>
      <c r="BG43" s="164">
        <f t="shared" si="584"/>
        <v>0</v>
      </c>
      <c r="BH43" s="164">
        <f t="shared" si="584"/>
        <v>0</v>
      </c>
      <c r="BI43" s="164">
        <f t="shared" si="584"/>
        <v>0</v>
      </c>
      <c r="BJ43" s="164">
        <f t="shared" si="584"/>
        <v>0</v>
      </c>
      <c r="BK43" s="164">
        <f t="shared" si="584"/>
        <v>0</v>
      </c>
      <c r="BL43" s="164">
        <f t="shared" si="584"/>
        <v>0</v>
      </c>
      <c r="BM43" s="164">
        <f t="shared" si="584"/>
        <v>0</v>
      </c>
      <c r="BN43" s="164">
        <f t="shared" si="584"/>
        <v>0</v>
      </c>
      <c r="BO43" s="164">
        <f t="shared" si="584"/>
        <v>0</v>
      </c>
      <c r="BP43" s="164">
        <f t="shared" si="584"/>
        <v>0</v>
      </c>
      <c r="BQ43" s="164">
        <f t="shared" ref="BQ43:CU43" si="585">BQ41+BQ42</f>
        <v>0</v>
      </c>
      <c r="BR43" s="164">
        <f t="shared" si="585"/>
        <v>0</v>
      </c>
      <c r="BS43" s="164">
        <f t="shared" si="585"/>
        <v>0</v>
      </c>
      <c r="BT43" s="164">
        <f t="shared" si="585"/>
        <v>0</v>
      </c>
      <c r="BU43" s="164">
        <f t="shared" si="585"/>
        <v>0</v>
      </c>
      <c r="BV43" s="164">
        <f t="shared" si="585"/>
        <v>0</v>
      </c>
      <c r="BW43" s="164">
        <f t="shared" si="585"/>
        <v>0</v>
      </c>
      <c r="BX43" s="164">
        <f t="shared" si="585"/>
        <v>0</v>
      </c>
      <c r="BY43" s="164">
        <f t="shared" si="585"/>
        <v>0</v>
      </c>
      <c r="BZ43" s="164">
        <f t="shared" si="585"/>
        <v>0</v>
      </c>
      <c r="CA43" s="164">
        <f t="shared" si="585"/>
        <v>0</v>
      </c>
      <c r="CB43" s="164">
        <f t="shared" si="585"/>
        <v>0</v>
      </c>
      <c r="CC43" s="164">
        <f t="shared" si="585"/>
        <v>0</v>
      </c>
      <c r="CD43" s="164">
        <f t="shared" si="585"/>
        <v>0</v>
      </c>
      <c r="CE43" s="164">
        <f t="shared" si="585"/>
        <v>0</v>
      </c>
      <c r="CF43" s="164">
        <f t="shared" si="585"/>
        <v>0</v>
      </c>
      <c r="CG43" s="164">
        <f t="shared" si="585"/>
        <v>0</v>
      </c>
      <c r="CH43" s="164">
        <f t="shared" si="585"/>
        <v>0</v>
      </c>
      <c r="CI43" s="164">
        <f t="shared" si="585"/>
        <v>0</v>
      </c>
      <c r="CJ43" s="164">
        <f t="shared" si="585"/>
        <v>0</v>
      </c>
      <c r="CK43" s="164">
        <f t="shared" si="585"/>
        <v>0</v>
      </c>
      <c r="CL43" s="164">
        <f t="shared" si="585"/>
        <v>0</v>
      </c>
      <c r="CM43" s="164">
        <f t="shared" si="585"/>
        <v>0</v>
      </c>
      <c r="CN43" s="164">
        <f t="shared" si="585"/>
        <v>0</v>
      </c>
      <c r="CO43" s="164">
        <f t="shared" si="585"/>
        <v>0</v>
      </c>
      <c r="CP43" s="164">
        <f t="shared" si="585"/>
        <v>0</v>
      </c>
      <c r="CQ43" s="164">
        <f t="shared" si="585"/>
        <v>0</v>
      </c>
      <c r="CR43" s="164">
        <f t="shared" si="585"/>
        <v>0</v>
      </c>
      <c r="CS43" s="164">
        <f t="shared" si="585"/>
        <v>0</v>
      </c>
      <c r="CT43" s="164">
        <f t="shared" si="585"/>
        <v>0</v>
      </c>
      <c r="CU43" s="164">
        <f t="shared" si="585"/>
        <v>0</v>
      </c>
      <c r="CV43" s="164">
        <f t="shared" ref="CV43:EE43" si="586">CV41+CV42</f>
        <v>0</v>
      </c>
      <c r="CW43" s="164">
        <f t="shared" si="586"/>
        <v>0</v>
      </c>
      <c r="CX43" s="164">
        <f t="shared" si="586"/>
        <v>0</v>
      </c>
      <c r="CY43" s="164">
        <f t="shared" si="586"/>
        <v>0</v>
      </c>
      <c r="CZ43" s="164">
        <f t="shared" si="586"/>
        <v>0</v>
      </c>
      <c r="DA43" s="164">
        <f t="shared" si="586"/>
        <v>0</v>
      </c>
      <c r="DB43" s="164">
        <f t="shared" si="586"/>
        <v>0</v>
      </c>
      <c r="DC43" s="164">
        <f t="shared" si="586"/>
        <v>0</v>
      </c>
      <c r="DD43" s="164">
        <f t="shared" si="586"/>
        <v>0</v>
      </c>
      <c r="DE43" s="164">
        <f t="shared" si="586"/>
        <v>0</v>
      </c>
      <c r="DF43" s="164">
        <f t="shared" si="586"/>
        <v>0</v>
      </c>
      <c r="DG43" s="164">
        <f t="shared" si="586"/>
        <v>0</v>
      </c>
      <c r="DH43" s="164">
        <f t="shared" si="586"/>
        <v>0</v>
      </c>
      <c r="DI43" s="164">
        <f t="shared" si="586"/>
        <v>0</v>
      </c>
      <c r="DJ43" s="164">
        <f t="shared" si="586"/>
        <v>0</v>
      </c>
      <c r="DK43" s="164">
        <f t="shared" si="586"/>
        <v>0</v>
      </c>
      <c r="DL43" s="164">
        <f t="shared" si="586"/>
        <v>0</v>
      </c>
      <c r="DM43" s="164">
        <f t="shared" si="586"/>
        <v>0</v>
      </c>
      <c r="DN43" s="164">
        <f t="shared" si="586"/>
        <v>0</v>
      </c>
      <c r="DO43" s="164">
        <f t="shared" si="586"/>
        <v>0</v>
      </c>
      <c r="DP43" s="164">
        <f t="shared" si="586"/>
        <v>0</v>
      </c>
      <c r="DQ43" s="164">
        <f t="shared" si="586"/>
        <v>0</v>
      </c>
      <c r="DR43" s="164">
        <f t="shared" si="586"/>
        <v>0</v>
      </c>
      <c r="DS43" s="164">
        <f t="shared" si="586"/>
        <v>0</v>
      </c>
      <c r="DT43" s="164">
        <f t="shared" si="586"/>
        <v>0</v>
      </c>
      <c r="DU43" s="164">
        <f t="shared" si="586"/>
        <v>0</v>
      </c>
      <c r="DV43" s="164">
        <f t="shared" si="586"/>
        <v>0</v>
      </c>
      <c r="DW43" s="164">
        <f t="shared" si="586"/>
        <v>0</v>
      </c>
      <c r="DX43" s="164">
        <f t="shared" si="586"/>
        <v>0</v>
      </c>
      <c r="DY43" s="164">
        <f t="shared" si="586"/>
        <v>0</v>
      </c>
      <c r="DZ43" s="164">
        <f t="shared" si="586"/>
        <v>0</v>
      </c>
      <c r="EA43" s="164">
        <f t="shared" si="586"/>
        <v>0</v>
      </c>
      <c r="EB43" s="164">
        <f t="shared" si="586"/>
        <v>0</v>
      </c>
      <c r="EC43" s="164">
        <f t="shared" si="586"/>
        <v>0</v>
      </c>
      <c r="ED43" s="164">
        <f t="shared" si="586"/>
        <v>0</v>
      </c>
      <c r="EE43" s="164">
        <f t="shared" si="586"/>
        <v>0</v>
      </c>
    </row>
    <row r="44" spans="1:135" x14ac:dyDescent="0.35">
      <c r="A44" s="42"/>
      <c r="B44" s="163" t="s">
        <v>36</v>
      </c>
      <c r="C44" s="164">
        <f>'In depth results'!$M$7</f>
        <v>0</v>
      </c>
      <c r="D44" s="164">
        <f>'In depth results'!$M$7</f>
        <v>0</v>
      </c>
      <c r="E44" s="164">
        <f>'In depth results'!$M$7</f>
        <v>0</v>
      </c>
      <c r="F44" s="164">
        <f>'In depth results'!$M$7</f>
        <v>0</v>
      </c>
      <c r="G44" s="164">
        <f>'In depth results'!$M$7</f>
        <v>0</v>
      </c>
      <c r="H44" s="164">
        <f>'In depth results'!$M$7</f>
        <v>0</v>
      </c>
      <c r="I44" s="164">
        <f>'In depth results'!$M$7</f>
        <v>0</v>
      </c>
      <c r="J44" s="164">
        <f>'In depth results'!$M$7</f>
        <v>0</v>
      </c>
      <c r="K44" s="164">
        <f>'In depth results'!$M$7</f>
        <v>0</v>
      </c>
      <c r="L44" s="164">
        <f>'In depth results'!$M$7</f>
        <v>0</v>
      </c>
      <c r="M44" s="164">
        <f>'In depth results'!$M$7</f>
        <v>0</v>
      </c>
      <c r="N44" s="164">
        <f>'In depth results'!$M$7</f>
        <v>0</v>
      </c>
      <c r="O44" s="164">
        <f>'In depth results'!$M$7</f>
        <v>0</v>
      </c>
      <c r="P44" s="164">
        <f>'In depth results'!$M$7</f>
        <v>0</v>
      </c>
      <c r="Q44" s="164">
        <f>'In depth results'!$M$7</f>
        <v>0</v>
      </c>
      <c r="R44" s="164">
        <f>'In depth results'!$M$7</f>
        <v>0</v>
      </c>
      <c r="S44" s="164">
        <f>'In depth results'!$M$7</f>
        <v>0</v>
      </c>
      <c r="T44" s="164">
        <f>'In depth results'!$M$7</f>
        <v>0</v>
      </c>
      <c r="U44" s="164">
        <f>'In depth results'!$M$7</f>
        <v>0</v>
      </c>
      <c r="V44" s="164">
        <f>'In depth results'!$M$7</f>
        <v>0</v>
      </c>
      <c r="W44" s="164">
        <f>'In depth results'!$M$7</f>
        <v>0</v>
      </c>
      <c r="X44" s="164">
        <f>'In depth results'!$M$7</f>
        <v>0</v>
      </c>
      <c r="Y44" s="164">
        <f>'In depth results'!$M$7</f>
        <v>0</v>
      </c>
      <c r="Z44" s="164">
        <f>'In depth results'!$M$7</f>
        <v>0</v>
      </c>
      <c r="AA44" s="164">
        <f>'In depth results'!$M$7</f>
        <v>0</v>
      </c>
      <c r="AB44" s="164">
        <f>'In depth results'!$M$7</f>
        <v>0</v>
      </c>
      <c r="AC44" s="164">
        <f>'In depth results'!$M$7</f>
        <v>0</v>
      </c>
      <c r="AD44" s="164">
        <f>'In depth results'!$M$7</f>
        <v>0</v>
      </c>
      <c r="AE44" s="164">
        <f>'In depth results'!$M$7</f>
        <v>0</v>
      </c>
      <c r="AF44" s="164">
        <f>'In depth results'!$M$7</f>
        <v>0</v>
      </c>
      <c r="AG44" s="164">
        <f>'In depth results'!$M$7</f>
        <v>0</v>
      </c>
      <c r="AH44" s="164">
        <f>'In depth results'!$M$7</f>
        <v>0</v>
      </c>
      <c r="AI44" s="164">
        <f>'In depth results'!$M$7</f>
        <v>0</v>
      </c>
      <c r="AJ44" s="164">
        <f>'In depth results'!$M$7</f>
        <v>0</v>
      </c>
      <c r="AK44" s="164">
        <f>'In depth results'!$M$7</f>
        <v>0</v>
      </c>
      <c r="AL44" s="164">
        <f>'In depth results'!$M$7</f>
        <v>0</v>
      </c>
      <c r="AM44" s="164">
        <f>'In depth results'!$M$7</f>
        <v>0</v>
      </c>
      <c r="AN44" s="164">
        <f>'In depth results'!$M$7</f>
        <v>0</v>
      </c>
      <c r="AO44" s="164">
        <f>'In depth results'!$M$7</f>
        <v>0</v>
      </c>
      <c r="AP44" s="164">
        <f>'In depth results'!$M$7</f>
        <v>0</v>
      </c>
      <c r="AQ44" s="164">
        <f>'In depth results'!$M$7</f>
        <v>0</v>
      </c>
      <c r="AR44" s="164">
        <f>'In depth results'!$M$7</f>
        <v>0</v>
      </c>
      <c r="AS44" s="164">
        <f>'In depth results'!$M$7</f>
        <v>0</v>
      </c>
      <c r="AT44" s="164">
        <f>'In depth results'!$M$7</f>
        <v>0</v>
      </c>
      <c r="AU44" s="164">
        <f>'In depth results'!$M$7</f>
        <v>0</v>
      </c>
      <c r="AV44" s="164">
        <f>'In depth results'!$M$7</f>
        <v>0</v>
      </c>
      <c r="AW44" s="164">
        <f>'In depth results'!$M$7</f>
        <v>0</v>
      </c>
      <c r="AX44" s="164">
        <f>'In depth results'!$M$7</f>
        <v>0</v>
      </c>
      <c r="AY44" s="164">
        <f>'In depth results'!$M$7</f>
        <v>0</v>
      </c>
      <c r="AZ44" s="164">
        <f>'In depth results'!$M$7</f>
        <v>0</v>
      </c>
      <c r="BA44" s="164">
        <f>'In depth results'!$M$7</f>
        <v>0</v>
      </c>
      <c r="BB44" s="164">
        <f>'In depth results'!$M$7</f>
        <v>0</v>
      </c>
      <c r="BC44" s="164">
        <f>'In depth results'!$M$7</f>
        <v>0</v>
      </c>
      <c r="BD44" s="164">
        <f>'In depth results'!$M$7</f>
        <v>0</v>
      </c>
      <c r="BE44" s="164">
        <f>'In depth results'!$M$7</f>
        <v>0</v>
      </c>
      <c r="BF44" s="164">
        <f>'In depth results'!$M$7</f>
        <v>0</v>
      </c>
      <c r="BG44" s="164">
        <f>'In depth results'!$M$7</f>
        <v>0</v>
      </c>
      <c r="BH44" s="164">
        <f>'In depth results'!$M$7</f>
        <v>0</v>
      </c>
      <c r="BI44" s="164">
        <f>'In depth results'!$M$7</f>
        <v>0</v>
      </c>
      <c r="BJ44" s="164">
        <f>'In depth results'!$M$7</f>
        <v>0</v>
      </c>
      <c r="BK44" s="164">
        <f>'In depth results'!$M$7</f>
        <v>0</v>
      </c>
      <c r="BL44" s="164">
        <f>'In depth results'!$M$7</f>
        <v>0</v>
      </c>
      <c r="BM44" s="164">
        <f>'In depth results'!$M$7</f>
        <v>0</v>
      </c>
      <c r="BN44" s="164">
        <f>'In depth results'!$M$7</f>
        <v>0</v>
      </c>
      <c r="BO44" s="164">
        <f>'In depth results'!$M$7</f>
        <v>0</v>
      </c>
      <c r="BP44" s="164">
        <f>'In depth results'!$M$7</f>
        <v>0</v>
      </c>
      <c r="BQ44" s="164">
        <f>'In depth results'!$M$7</f>
        <v>0</v>
      </c>
      <c r="BR44" s="164">
        <f>'In depth results'!$M$7</f>
        <v>0</v>
      </c>
      <c r="BS44" s="164">
        <f>'In depth results'!$M$7</f>
        <v>0</v>
      </c>
      <c r="BT44" s="164">
        <f>'In depth results'!$M$7</f>
        <v>0</v>
      </c>
      <c r="BU44" s="164">
        <f>'In depth results'!$M$7</f>
        <v>0</v>
      </c>
      <c r="BV44" s="164">
        <f>'In depth results'!$M$7</f>
        <v>0</v>
      </c>
      <c r="BW44" s="164">
        <f>'In depth results'!$M$7</f>
        <v>0</v>
      </c>
      <c r="BX44" s="164">
        <f>'In depth results'!$M$7</f>
        <v>0</v>
      </c>
      <c r="BY44" s="164">
        <f>'In depth results'!$M$7</f>
        <v>0</v>
      </c>
      <c r="BZ44" s="164">
        <f>'In depth results'!$M$7</f>
        <v>0</v>
      </c>
      <c r="CA44" s="164">
        <f>'In depth results'!$M$7</f>
        <v>0</v>
      </c>
      <c r="CB44" s="164">
        <f>'In depth results'!$M$7</f>
        <v>0</v>
      </c>
      <c r="CC44" s="164">
        <f>'In depth results'!$M$7</f>
        <v>0</v>
      </c>
      <c r="CD44" s="164">
        <f>'In depth results'!$M$7</f>
        <v>0</v>
      </c>
      <c r="CE44" s="164">
        <f>'In depth results'!$M$7</f>
        <v>0</v>
      </c>
      <c r="CF44" s="164">
        <f>'In depth results'!$M$7</f>
        <v>0</v>
      </c>
      <c r="CG44" s="164">
        <f>'In depth results'!$M$7</f>
        <v>0</v>
      </c>
      <c r="CH44" s="164">
        <f>'In depth results'!$M$7</f>
        <v>0</v>
      </c>
      <c r="CI44" s="164">
        <f>'In depth results'!$M$7</f>
        <v>0</v>
      </c>
      <c r="CJ44" s="164">
        <f>'In depth results'!$M$7</f>
        <v>0</v>
      </c>
      <c r="CK44" s="164">
        <f>'In depth results'!$M$7</f>
        <v>0</v>
      </c>
      <c r="CL44" s="164">
        <f>'In depth results'!$M$7</f>
        <v>0</v>
      </c>
      <c r="CM44" s="164">
        <f>'In depth results'!$M$7</f>
        <v>0</v>
      </c>
      <c r="CN44" s="164">
        <f>'In depth results'!$M$7</f>
        <v>0</v>
      </c>
      <c r="CO44" s="164">
        <f>'In depth results'!$M$7</f>
        <v>0</v>
      </c>
      <c r="CP44" s="164">
        <f>'In depth results'!$M$7</f>
        <v>0</v>
      </c>
      <c r="CQ44" s="164">
        <f>'In depth results'!$M$7</f>
        <v>0</v>
      </c>
      <c r="CR44" s="164">
        <f>'In depth results'!$M$7</f>
        <v>0</v>
      </c>
      <c r="CS44" s="164">
        <f>'In depth results'!$M$7</f>
        <v>0</v>
      </c>
      <c r="CT44" s="164">
        <f>'In depth results'!$M$7</f>
        <v>0</v>
      </c>
      <c r="CU44" s="164">
        <f>'In depth results'!$M$7</f>
        <v>0</v>
      </c>
      <c r="CV44" s="164">
        <f>'In depth results'!$M$7</f>
        <v>0</v>
      </c>
      <c r="CW44" s="164">
        <f>'In depth results'!$M$7</f>
        <v>0</v>
      </c>
      <c r="CX44" s="164">
        <f>'In depth results'!$M$7</f>
        <v>0</v>
      </c>
      <c r="CY44" s="164">
        <f>'In depth results'!$M$7</f>
        <v>0</v>
      </c>
      <c r="CZ44" s="164">
        <f>'In depth results'!$M$7</f>
        <v>0</v>
      </c>
      <c r="DA44" s="164">
        <f>'In depth results'!$M$7</f>
        <v>0</v>
      </c>
      <c r="DB44" s="164">
        <f>'In depth results'!$M$7</f>
        <v>0</v>
      </c>
      <c r="DC44" s="164">
        <f>'In depth results'!$M$7</f>
        <v>0</v>
      </c>
      <c r="DD44" s="164">
        <f>'In depth results'!$M$7</f>
        <v>0</v>
      </c>
      <c r="DE44" s="164">
        <f>'In depth results'!$M$7</f>
        <v>0</v>
      </c>
      <c r="DF44" s="164">
        <f>'In depth results'!$M$7</f>
        <v>0</v>
      </c>
      <c r="DG44" s="164">
        <f>'In depth results'!$M$7</f>
        <v>0</v>
      </c>
      <c r="DH44" s="164">
        <f>'In depth results'!$M$7</f>
        <v>0</v>
      </c>
      <c r="DI44" s="164">
        <f>'In depth results'!$M$7</f>
        <v>0</v>
      </c>
      <c r="DJ44" s="164">
        <f>'In depth results'!$M$7</f>
        <v>0</v>
      </c>
      <c r="DK44" s="164">
        <f>'In depth results'!$M$7</f>
        <v>0</v>
      </c>
      <c r="DL44" s="164">
        <f>'In depth results'!$M$7</f>
        <v>0</v>
      </c>
      <c r="DM44" s="164">
        <f>'In depth results'!$M$7</f>
        <v>0</v>
      </c>
      <c r="DN44" s="164">
        <f>'In depth results'!$M$7</f>
        <v>0</v>
      </c>
      <c r="DO44" s="164">
        <f>'In depth results'!$M$7</f>
        <v>0</v>
      </c>
      <c r="DP44" s="164">
        <f>'In depth results'!$M$7</f>
        <v>0</v>
      </c>
      <c r="DQ44" s="164">
        <f>'In depth results'!$M$7</f>
        <v>0</v>
      </c>
      <c r="DR44" s="164">
        <f>'In depth results'!$M$7</f>
        <v>0</v>
      </c>
      <c r="DS44" s="164">
        <f>'In depth results'!$M$7</f>
        <v>0</v>
      </c>
      <c r="DT44" s="164">
        <f>'In depth results'!$M$7</f>
        <v>0</v>
      </c>
      <c r="DU44" s="164">
        <f>'In depth results'!$M$7</f>
        <v>0</v>
      </c>
      <c r="DV44" s="164">
        <f>'In depth results'!$M$7</f>
        <v>0</v>
      </c>
      <c r="DW44" s="164">
        <f>'In depth results'!$M$7</f>
        <v>0</v>
      </c>
      <c r="DX44" s="164">
        <f>'In depth results'!$M$7</f>
        <v>0</v>
      </c>
      <c r="DY44" s="164">
        <f>'In depth results'!$M$7</f>
        <v>0</v>
      </c>
      <c r="DZ44" s="164">
        <f>'In depth results'!$M$7</f>
        <v>0</v>
      </c>
      <c r="EA44" s="164">
        <f>'In depth results'!$M$7</f>
        <v>0</v>
      </c>
      <c r="EB44" s="164">
        <f>'In depth results'!$M$7</f>
        <v>0</v>
      </c>
      <c r="EC44" s="164">
        <f>'In depth results'!$M$7</f>
        <v>0</v>
      </c>
      <c r="ED44" s="164">
        <f>'In depth results'!$M$7</f>
        <v>0</v>
      </c>
      <c r="EE44" s="164">
        <f>'In depth results'!$M$7</f>
        <v>0</v>
      </c>
    </row>
    <row r="45" spans="1:135" x14ac:dyDescent="0.35">
      <c r="A45" s="42"/>
      <c r="B45" s="163" t="s">
        <v>37</v>
      </c>
      <c r="C45" s="164">
        <f>C43-C44+C42</f>
        <v>0</v>
      </c>
      <c r="D45" s="164">
        <f>IF(D44&gt;D43,0,D43-D44)</f>
        <v>0</v>
      </c>
      <c r="E45" s="164">
        <f t="shared" ref="E45:BP45" si="587">IF(E44&gt;E43,0,E43-E44)</f>
        <v>0</v>
      </c>
      <c r="F45" s="164">
        <f t="shared" si="587"/>
        <v>0</v>
      </c>
      <c r="G45" s="164">
        <f t="shared" si="587"/>
        <v>0</v>
      </c>
      <c r="H45" s="164">
        <f t="shared" si="587"/>
        <v>0</v>
      </c>
      <c r="I45" s="164">
        <f t="shared" si="587"/>
        <v>0</v>
      </c>
      <c r="J45" s="164">
        <f t="shared" si="587"/>
        <v>0</v>
      </c>
      <c r="K45" s="164">
        <f t="shared" si="587"/>
        <v>0</v>
      </c>
      <c r="L45" s="164">
        <f t="shared" si="587"/>
        <v>0</v>
      </c>
      <c r="M45" s="164">
        <f t="shared" si="587"/>
        <v>0</v>
      </c>
      <c r="N45" s="164">
        <f t="shared" si="587"/>
        <v>0</v>
      </c>
      <c r="O45" s="164">
        <f t="shared" si="587"/>
        <v>0</v>
      </c>
      <c r="P45" s="164">
        <f t="shared" si="587"/>
        <v>0</v>
      </c>
      <c r="Q45" s="164">
        <f t="shared" si="587"/>
        <v>0</v>
      </c>
      <c r="R45" s="164">
        <f t="shared" si="587"/>
        <v>0</v>
      </c>
      <c r="S45" s="164">
        <f t="shared" si="587"/>
        <v>0</v>
      </c>
      <c r="T45" s="164">
        <f t="shared" si="587"/>
        <v>0</v>
      </c>
      <c r="U45" s="164">
        <f t="shared" si="587"/>
        <v>0</v>
      </c>
      <c r="V45" s="164">
        <f t="shared" si="587"/>
        <v>0</v>
      </c>
      <c r="W45" s="164">
        <f t="shared" si="587"/>
        <v>0</v>
      </c>
      <c r="X45" s="164">
        <f t="shared" si="587"/>
        <v>0</v>
      </c>
      <c r="Y45" s="164">
        <f t="shared" si="587"/>
        <v>0</v>
      </c>
      <c r="Z45" s="164">
        <f t="shared" si="587"/>
        <v>0</v>
      </c>
      <c r="AA45" s="164">
        <f t="shared" si="587"/>
        <v>0</v>
      </c>
      <c r="AB45" s="164">
        <f t="shared" si="587"/>
        <v>0</v>
      </c>
      <c r="AC45" s="164">
        <f t="shared" si="587"/>
        <v>0</v>
      </c>
      <c r="AD45" s="164">
        <f t="shared" si="587"/>
        <v>0</v>
      </c>
      <c r="AE45" s="164">
        <f t="shared" si="587"/>
        <v>0</v>
      </c>
      <c r="AF45" s="164">
        <f t="shared" si="587"/>
        <v>0</v>
      </c>
      <c r="AG45" s="164">
        <f t="shared" si="587"/>
        <v>0</v>
      </c>
      <c r="AH45" s="164">
        <f t="shared" si="587"/>
        <v>0</v>
      </c>
      <c r="AI45" s="164">
        <f t="shared" si="587"/>
        <v>0</v>
      </c>
      <c r="AJ45" s="164">
        <f t="shared" si="587"/>
        <v>0</v>
      </c>
      <c r="AK45" s="164">
        <f t="shared" si="587"/>
        <v>0</v>
      </c>
      <c r="AL45" s="164">
        <f t="shared" si="587"/>
        <v>0</v>
      </c>
      <c r="AM45" s="164">
        <f t="shared" si="587"/>
        <v>0</v>
      </c>
      <c r="AN45" s="164">
        <f t="shared" si="587"/>
        <v>0</v>
      </c>
      <c r="AO45" s="164">
        <f t="shared" si="587"/>
        <v>0</v>
      </c>
      <c r="AP45" s="164">
        <f t="shared" si="587"/>
        <v>0</v>
      </c>
      <c r="AQ45" s="164">
        <f t="shared" si="587"/>
        <v>0</v>
      </c>
      <c r="AR45" s="164">
        <f t="shared" si="587"/>
        <v>0</v>
      </c>
      <c r="AS45" s="164">
        <f t="shared" si="587"/>
        <v>0</v>
      </c>
      <c r="AT45" s="164">
        <f t="shared" si="587"/>
        <v>0</v>
      </c>
      <c r="AU45" s="164">
        <f t="shared" si="587"/>
        <v>0</v>
      </c>
      <c r="AV45" s="164">
        <f t="shared" si="587"/>
        <v>0</v>
      </c>
      <c r="AW45" s="164">
        <f t="shared" si="587"/>
        <v>0</v>
      </c>
      <c r="AX45" s="164">
        <f t="shared" si="587"/>
        <v>0</v>
      </c>
      <c r="AY45" s="164">
        <f t="shared" si="587"/>
        <v>0</v>
      </c>
      <c r="AZ45" s="164">
        <f t="shared" si="587"/>
        <v>0</v>
      </c>
      <c r="BA45" s="164">
        <f t="shared" si="587"/>
        <v>0</v>
      </c>
      <c r="BB45" s="164">
        <f t="shared" si="587"/>
        <v>0</v>
      </c>
      <c r="BC45" s="164">
        <f t="shared" si="587"/>
        <v>0</v>
      </c>
      <c r="BD45" s="164">
        <f t="shared" si="587"/>
        <v>0</v>
      </c>
      <c r="BE45" s="164">
        <f t="shared" si="587"/>
        <v>0</v>
      </c>
      <c r="BF45" s="164">
        <f t="shared" si="587"/>
        <v>0</v>
      </c>
      <c r="BG45" s="164">
        <f t="shared" si="587"/>
        <v>0</v>
      </c>
      <c r="BH45" s="164">
        <f t="shared" si="587"/>
        <v>0</v>
      </c>
      <c r="BI45" s="164">
        <f t="shared" si="587"/>
        <v>0</v>
      </c>
      <c r="BJ45" s="164">
        <f t="shared" si="587"/>
        <v>0</v>
      </c>
      <c r="BK45" s="164">
        <f t="shared" si="587"/>
        <v>0</v>
      </c>
      <c r="BL45" s="164">
        <f t="shared" si="587"/>
        <v>0</v>
      </c>
      <c r="BM45" s="164">
        <f t="shared" si="587"/>
        <v>0</v>
      </c>
      <c r="BN45" s="164">
        <f t="shared" si="587"/>
        <v>0</v>
      </c>
      <c r="BO45" s="164">
        <f t="shared" si="587"/>
        <v>0</v>
      </c>
      <c r="BP45" s="164">
        <f t="shared" si="587"/>
        <v>0</v>
      </c>
      <c r="BQ45" s="164">
        <f t="shared" ref="BQ45:CU45" si="588">IF(BQ44&gt;BQ43,0,BQ43-BQ44)</f>
        <v>0</v>
      </c>
      <c r="BR45" s="164">
        <f t="shared" si="588"/>
        <v>0</v>
      </c>
      <c r="BS45" s="164">
        <f t="shared" si="588"/>
        <v>0</v>
      </c>
      <c r="BT45" s="164">
        <f t="shared" si="588"/>
        <v>0</v>
      </c>
      <c r="BU45" s="164">
        <f t="shared" si="588"/>
        <v>0</v>
      </c>
      <c r="BV45" s="164">
        <f t="shared" si="588"/>
        <v>0</v>
      </c>
      <c r="BW45" s="164">
        <f t="shared" si="588"/>
        <v>0</v>
      </c>
      <c r="BX45" s="164">
        <f t="shared" si="588"/>
        <v>0</v>
      </c>
      <c r="BY45" s="164">
        <f t="shared" si="588"/>
        <v>0</v>
      </c>
      <c r="BZ45" s="164">
        <f t="shared" si="588"/>
        <v>0</v>
      </c>
      <c r="CA45" s="164">
        <f t="shared" si="588"/>
        <v>0</v>
      </c>
      <c r="CB45" s="164">
        <f t="shared" si="588"/>
        <v>0</v>
      </c>
      <c r="CC45" s="164">
        <f t="shared" si="588"/>
        <v>0</v>
      </c>
      <c r="CD45" s="164">
        <f t="shared" si="588"/>
        <v>0</v>
      </c>
      <c r="CE45" s="164">
        <f t="shared" si="588"/>
        <v>0</v>
      </c>
      <c r="CF45" s="164">
        <f t="shared" si="588"/>
        <v>0</v>
      </c>
      <c r="CG45" s="164">
        <f t="shared" si="588"/>
        <v>0</v>
      </c>
      <c r="CH45" s="164">
        <f t="shared" si="588"/>
        <v>0</v>
      </c>
      <c r="CI45" s="164">
        <f t="shared" si="588"/>
        <v>0</v>
      </c>
      <c r="CJ45" s="164">
        <f t="shared" si="588"/>
        <v>0</v>
      </c>
      <c r="CK45" s="164">
        <f t="shared" si="588"/>
        <v>0</v>
      </c>
      <c r="CL45" s="164">
        <f t="shared" si="588"/>
        <v>0</v>
      </c>
      <c r="CM45" s="164">
        <f t="shared" si="588"/>
        <v>0</v>
      </c>
      <c r="CN45" s="164">
        <f t="shared" si="588"/>
        <v>0</v>
      </c>
      <c r="CO45" s="164">
        <f t="shared" si="588"/>
        <v>0</v>
      </c>
      <c r="CP45" s="164">
        <f t="shared" si="588"/>
        <v>0</v>
      </c>
      <c r="CQ45" s="164">
        <f t="shared" si="588"/>
        <v>0</v>
      </c>
      <c r="CR45" s="164">
        <f t="shared" si="588"/>
        <v>0</v>
      </c>
      <c r="CS45" s="164">
        <f t="shared" si="588"/>
        <v>0</v>
      </c>
      <c r="CT45" s="164">
        <f t="shared" si="588"/>
        <v>0</v>
      </c>
      <c r="CU45" s="164">
        <f t="shared" si="588"/>
        <v>0</v>
      </c>
      <c r="CV45" s="164">
        <f t="shared" ref="CV45" si="589">IF(CV44&gt;CV43,0,CV43-CV44)</f>
        <v>0</v>
      </c>
      <c r="CW45" s="164">
        <f t="shared" ref="CW45" si="590">IF(CW44&gt;CW43,0,CW43-CW44)</f>
        <v>0</v>
      </c>
      <c r="CX45" s="164">
        <f t="shared" ref="CX45" si="591">IF(CX44&gt;CX43,0,CX43-CX44)</f>
        <v>0</v>
      </c>
      <c r="CY45" s="164">
        <f t="shared" ref="CY45" si="592">IF(CY44&gt;CY43,0,CY43-CY44)</f>
        <v>0</v>
      </c>
      <c r="CZ45" s="164">
        <f t="shared" ref="CZ45" si="593">IF(CZ44&gt;CZ43,0,CZ43-CZ44)</f>
        <v>0</v>
      </c>
      <c r="DA45" s="164">
        <f t="shared" ref="DA45" si="594">IF(DA44&gt;DA43,0,DA43-DA44)</f>
        <v>0</v>
      </c>
      <c r="DB45" s="164">
        <f t="shared" ref="DB45" si="595">IF(DB44&gt;DB43,0,DB43-DB44)</f>
        <v>0</v>
      </c>
      <c r="DC45" s="164">
        <f t="shared" ref="DC45" si="596">IF(DC44&gt;DC43,0,DC43-DC44)</f>
        <v>0</v>
      </c>
      <c r="DD45" s="164">
        <f t="shared" ref="DD45" si="597">IF(DD44&gt;DD43,0,DD43-DD44)</f>
        <v>0</v>
      </c>
      <c r="DE45" s="164">
        <f t="shared" ref="DE45" si="598">IF(DE44&gt;DE43,0,DE43-DE44)</f>
        <v>0</v>
      </c>
      <c r="DF45" s="164">
        <f t="shared" ref="DF45" si="599">IF(DF44&gt;DF43,0,DF43-DF44)</f>
        <v>0</v>
      </c>
      <c r="DG45" s="164">
        <f t="shared" ref="DG45" si="600">IF(DG44&gt;DG43,0,DG43-DG44)</f>
        <v>0</v>
      </c>
      <c r="DH45" s="164">
        <f t="shared" ref="DH45" si="601">IF(DH44&gt;DH43,0,DH43-DH44)</f>
        <v>0</v>
      </c>
      <c r="DI45" s="164">
        <f t="shared" ref="DI45" si="602">IF(DI44&gt;DI43,0,DI43-DI44)</f>
        <v>0</v>
      </c>
      <c r="DJ45" s="164">
        <f t="shared" ref="DJ45" si="603">IF(DJ44&gt;DJ43,0,DJ43-DJ44)</f>
        <v>0</v>
      </c>
      <c r="DK45" s="164">
        <f t="shared" ref="DK45" si="604">IF(DK44&gt;DK43,0,DK43-DK44)</f>
        <v>0</v>
      </c>
      <c r="DL45" s="164">
        <f t="shared" ref="DL45" si="605">IF(DL44&gt;DL43,0,DL43-DL44)</f>
        <v>0</v>
      </c>
      <c r="DM45" s="164">
        <f t="shared" ref="DM45" si="606">IF(DM44&gt;DM43,0,DM43-DM44)</f>
        <v>0</v>
      </c>
      <c r="DN45" s="164">
        <f t="shared" ref="DN45" si="607">IF(DN44&gt;DN43,0,DN43-DN44)</f>
        <v>0</v>
      </c>
      <c r="DO45" s="164">
        <f t="shared" ref="DO45" si="608">IF(DO44&gt;DO43,0,DO43-DO44)</f>
        <v>0</v>
      </c>
      <c r="DP45" s="164">
        <f t="shared" ref="DP45" si="609">IF(DP44&gt;DP43,0,DP43-DP44)</f>
        <v>0</v>
      </c>
      <c r="DQ45" s="164">
        <f t="shared" ref="DQ45" si="610">IF(DQ44&gt;DQ43,0,DQ43-DQ44)</f>
        <v>0</v>
      </c>
      <c r="DR45" s="164">
        <f t="shared" ref="DR45" si="611">IF(DR44&gt;DR43,0,DR43-DR44)</f>
        <v>0</v>
      </c>
      <c r="DS45" s="164">
        <f t="shared" ref="DS45" si="612">IF(DS44&gt;DS43,0,DS43-DS44)</f>
        <v>0</v>
      </c>
      <c r="DT45" s="164">
        <f t="shared" ref="DT45" si="613">IF(DT44&gt;DT43,0,DT43-DT44)</f>
        <v>0</v>
      </c>
      <c r="DU45" s="164">
        <f t="shared" ref="DU45" si="614">IF(DU44&gt;DU43,0,DU43-DU44)</f>
        <v>0</v>
      </c>
      <c r="DV45" s="164">
        <f t="shared" ref="DV45" si="615">IF(DV44&gt;DV43,0,DV43-DV44)</f>
        <v>0</v>
      </c>
      <c r="DW45" s="164">
        <f t="shared" ref="DW45" si="616">IF(DW44&gt;DW43,0,DW43-DW44)</f>
        <v>0</v>
      </c>
      <c r="DX45" s="164">
        <f t="shared" ref="DX45" si="617">IF(DX44&gt;DX43,0,DX43-DX44)</f>
        <v>0</v>
      </c>
      <c r="DY45" s="164">
        <f t="shared" ref="DY45" si="618">IF(DY44&gt;DY43,0,DY43-DY44)</f>
        <v>0</v>
      </c>
      <c r="DZ45" s="164">
        <f t="shared" ref="DZ45" si="619">IF(DZ44&gt;DZ43,0,DZ43-DZ44)</f>
        <v>0</v>
      </c>
      <c r="EA45" s="164">
        <f t="shared" ref="EA45" si="620">IF(EA44&gt;EA43,0,EA43-EA44)</f>
        <v>0</v>
      </c>
      <c r="EB45" s="164">
        <f t="shared" ref="EB45" si="621">IF(EB44&gt;EB43,0,EB43-EB44)</f>
        <v>0</v>
      </c>
      <c r="EC45" s="164">
        <f t="shared" ref="EC45" si="622">IF(EC44&gt;EC43,0,EC43-EC44)</f>
        <v>0</v>
      </c>
      <c r="ED45" s="164">
        <f t="shared" ref="ED45" si="623">IF(ED44&gt;ED43,0,ED43-ED44)</f>
        <v>0</v>
      </c>
      <c r="EE45" s="164">
        <f t="shared" ref="EE45" si="624">IF(EE44&gt;EE43,0,EE43-EE44)</f>
        <v>0</v>
      </c>
    </row>
    <row r="46" spans="1:135" x14ac:dyDescent="0.35">
      <c r="A46" s="42"/>
      <c r="B46" s="163"/>
      <c r="C46" s="162" t="str">
        <f>IF(C45=0,"PAID OFF","")</f>
        <v>PAID OFF</v>
      </c>
      <c r="D46" s="162" t="str">
        <f t="shared" ref="D46:BO46" si="625">IF(D45=0,"PAID OFF","")</f>
        <v>PAID OFF</v>
      </c>
      <c r="E46" s="162" t="str">
        <f t="shared" si="625"/>
        <v>PAID OFF</v>
      </c>
      <c r="F46" s="162" t="str">
        <f t="shared" si="625"/>
        <v>PAID OFF</v>
      </c>
      <c r="G46" s="162" t="str">
        <f t="shared" si="625"/>
        <v>PAID OFF</v>
      </c>
      <c r="H46" s="162" t="str">
        <f t="shared" si="625"/>
        <v>PAID OFF</v>
      </c>
      <c r="I46" s="162" t="str">
        <f t="shared" si="625"/>
        <v>PAID OFF</v>
      </c>
      <c r="J46" s="162" t="str">
        <f t="shared" si="625"/>
        <v>PAID OFF</v>
      </c>
      <c r="K46" s="162" t="str">
        <f t="shared" si="625"/>
        <v>PAID OFF</v>
      </c>
      <c r="L46" s="162" t="str">
        <f t="shared" si="625"/>
        <v>PAID OFF</v>
      </c>
      <c r="M46" s="162" t="str">
        <f t="shared" si="625"/>
        <v>PAID OFF</v>
      </c>
      <c r="N46" s="162" t="str">
        <f t="shared" si="625"/>
        <v>PAID OFF</v>
      </c>
      <c r="O46" s="162" t="str">
        <f t="shared" si="625"/>
        <v>PAID OFF</v>
      </c>
      <c r="P46" s="162" t="str">
        <f t="shared" si="625"/>
        <v>PAID OFF</v>
      </c>
      <c r="Q46" s="162" t="str">
        <f t="shared" si="625"/>
        <v>PAID OFF</v>
      </c>
      <c r="R46" s="162" t="str">
        <f t="shared" si="625"/>
        <v>PAID OFF</v>
      </c>
      <c r="S46" s="162" t="str">
        <f t="shared" si="625"/>
        <v>PAID OFF</v>
      </c>
      <c r="T46" s="162" t="str">
        <f t="shared" si="625"/>
        <v>PAID OFF</v>
      </c>
      <c r="U46" s="162" t="str">
        <f t="shared" si="625"/>
        <v>PAID OFF</v>
      </c>
      <c r="V46" s="162" t="str">
        <f t="shared" si="625"/>
        <v>PAID OFF</v>
      </c>
      <c r="W46" s="162" t="str">
        <f t="shared" si="625"/>
        <v>PAID OFF</v>
      </c>
      <c r="X46" s="162" t="str">
        <f t="shared" si="625"/>
        <v>PAID OFF</v>
      </c>
      <c r="Y46" s="162" t="str">
        <f t="shared" si="625"/>
        <v>PAID OFF</v>
      </c>
      <c r="Z46" s="162" t="str">
        <f t="shared" si="625"/>
        <v>PAID OFF</v>
      </c>
      <c r="AA46" s="162" t="str">
        <f t="shared" si="625"/>
        <v>PAID OFF</v>
      </c>
      <c r="AB46" s="162" t="str">
        <f t="shared" si="625"/>
        <v>PAID OFF</v>
      </c>
      <c r="AC46" s="162" t="str">
        <f t="shared" si="625"/>
        <v>PAID OFF</v>
      </c>
      <c r="AD46" s="162" t="str">
        <f t="shared" si="625"/>
        <v>PAID OFF</v>
      </c>
      <c r="AE46" s="162" t="str">
        <f t="shared" si="625"/>
        <v>PAID OFF</v>
      </c>
      <c r="AF46" s="162" t="str">
        <f t="shared" si="625"/>
        <v>PAID OFF</v>
      </c>
      <c r="AG46" s="162" t="str">
        <f t="shared" si="625"/>
        <v>PAID OFF</v>
      </c>
      <c r="AH46" s="162" t="str">
        <f t="shared" si="625"/>
        <v>PAID OFF</v>
      </c>
      <c r="AI46" s="162" t="str">
        <f t="shared" si="625"/>
        <v>PAID OFF</v>
      </c>
      <c r="AJ46" s="162" t="str">
        <f t="shared" si="625"/>
        <v>PAID OFF</v>
      </c>
      <c r="AK46" s="162" t="str">
        <f t="shared" si="625"/>
        <v>PAID OFF</v>
      </c>
      <c r="AL46" s="162" t="str">
        <f t="shared" si="625"/>
        <v>PAID OFF</v>
      </c>
      <c r="AM46" s="162" t="str">
        <f t="shared" si="625"/>
        <v>PAID OFF</v>
      </c>
      <c r="AN46" s="162" t="str">
        <f t="shared" si="625"/>
        <v>PAID OFF</v>
      </c>
      <c r="AO46" s="162" t="str">
        <f t="shared" si="625"/>
        <v>PAID OFF</v>
      </c>
      <c r="AP46" s="162" t="str">
        <f t="shared" si="625"/>
        <v>PAID OFF</v>
      </c>
      <c r="AQ46" s="162" t="str">
        <f t="shared" si="625"/>
        <v>PAID OFF</v>
      </c>
      <c r="AR46" s="162" t="str">
        <f t="shared" si="625"/>
        <v>PAID OFF</v>
      </c>
      <c r="AS46" s="162" t="str">
        <f t="shared" si="625"/>
        <v>PAID OFF</v>
      </c>
      <c r="AT46" s="162" t="str">
        <f t="shared" si="625"/>
        <v>PAID OFF</v>
      </c>
      <c r="AU46" s="162" t="str">
        <f t="shared" si="625"/>
        <v>PAID OFF</v>
      </c>
      <c r="AV46" s="162" t="str">
        <f t="shared" si="625"/>
        <v>PAID OFF</v>
      </c>
      <c r="AW46" s="162" t="str">
        <f t="shared" si="625"/>
        <v>PAID OFF</v>
      </c>
      <c r="AX46" s="162" t="str">
        <f t="shared" si="625"/>
        <v>PAID OFF</v>
      </c>
      <c r="AY46" s="162" t="str">
        <f t="shared" si="625"/>
        <v>PAID OFF</v>
      </c>
      <c r="AZ46" s="162" t="str">
        <f t="shared" si="625"/>
        <v>PAID OFF</v>
      </c>
      <c r="BA46" s="162" t="str">
        <f t="shared" si="625"/>
        <v>PAID OFF</v>
      </c>
      <c r="BB46" s="162" t="str">
        <f t="shared" si="625"/>
        <v>PAID OFF</v>
      </c>
      <c r="BC46" s="162" t="str">
        <f t="shared" si="625"/>
        <v>PAID OFF</v>
      </c>
      <c r="BD46" s="162" t="str">
        <f t="shared" si="625"/>
        <v>PAID OFF</v>
      </c>
      <c r="BE46" s="162" t="str">
        <f t="shared" si="625"/>
        <v>PAID OFF</v>
      </c>
      <c r="BF46" s="162" t="str">
        <f t="shared" si="625"/>
        <v>PAID OFF</v>
      </c>
      <c r="BG46" s="162" t="str">
        <f t="shared" si="625"/>
        <v>PAID OFF</v>
      </c>
      <c r="BH46" s="162" t="str">
        <f t="shared" si="625"/>
        <v>PAID OFF</v>
      </c>
      <c r="BI46" s="162" t="str">
        <f t="shared" si="625"/>
        <v>PAID OFF</v>
      </c>
      <c r="BJ46" s="162" t="str">
        <f t="shared" si="625"/>
        <v>PAID OFF</v>
      </c>
      <c r="BK46" s="162" t="str">
        <f t="shared" si="625"/>
        <v>PAID OFF</v>
      </c>
      <c r="BL46" s="162" t="str">
        <f t="shared" si="625"/>
        <v>PAID OFF</v>
      </c>
      <c r="BM46" s="162" t="str">
        <f t="shared" si="625"/>
        <v>PAID OFF</v>
      </c>
      <c r="BN46" s="162" t="str">
        <f t="shared" si="625"/>
        <v>PAID OFF</v>
      </c>
      <c r="BO46" s="162" t="str">
        <f t="shared" si="625"/>
        <v>PAID OFF</v>
      </c>
      <c r="BP46" s="162" t="str">
        <f t="shared" ref="BP46:CU46" si="626">IF(BP45=0,"PAID OFF","")</f>
        <v>PAID OFF</v>
      </c>
      <c r="BQ46" s="162" t="str">
        <f t="shared" si="626"/>
        <v>PAID OFF</v>
      </c>
      <c r="BR46" s="162" t="str">
        <f t="shared" si="626"/>
        <v>PAID OFF</v>
      </c>
      <c r="BS46" s="162" t="str">
        <f t="shared" si="626"/>
        <v>PAID OFF</v>
      </c>
      <c r="BT46" s="162" t="str">
        <f t="shared" si="626"/>
        <v>PAID OFF</v>
      </c>
      <c r="BU46" s="162" t="str">
        <f t="shared" si="626"/>
        <v>PAID OFF</v>
      </c>
      <c r="BV46" s="162" t="str">
        <f t="shared" si="626"/>
        <v>PAID OFF</v>
      </c>
      <c r="BW46" s="162" t="str">
        <f t="shared" si="626"/>
        <v>PAID OFF</v>
      </c>
      <c r="BX46" s="162" t="str">
        <f t="shared" si="626"/>
        <v>PAID OFF</v>
      </c>
      <c r="BY46" s="162" t="str">
        <f t="shared" si="626"/>
        <v>PAID OFF</v>
      </c>
      <c r="BZ46" s="162" t="str">
        <f t="shared" si="626"/>
        <v>PAID OFF</v>
      </c>
      <c r="CA46" s="162" t="str">
        <f t="shared" si="626"/>
        <v>PAID OFF</v>
      </c>
      <c r="CB46" s="162" t="str">
        <f t="shared" si="626"/>
        <v>PAID OFF</v>
      </c>
      <c r="CC46" s="162" t="str">
        <f t="shared" si="626"/>
        <v>PAID OFF</v>
      </c>
      <c r="CD46" s="162" t="str">
        <f t="shared" si="626"/>
        <v>PAID OFF</v>
      </c>
      <c r="CE46" s="162" t="str">
        <f t="shared" si="626"/>
        <v>PAID OFF</v>
      </c>
      <c r="CF46" s="162" t="str">
        <f t="shared" si="626"/>
        <v>PAID OFF</v>
      </c>
      <c r="CG46" s="162" t="str">
        <f t="shared" si="626"/>
        <v>PAID OFF</v>
      </c>
      <c r="CH46" s="162" t="str">
        <f t="shared" si="626"/>
        <v>PAID OFF</v>
      </c>
      <c r="CI46" s="162" t="str">
        <f t="shared" si="626"/>
        <v>PAID OFF</v>
      </c>
      <c r="CJ46" s="162" t="str">
        <f t="shared" si="626"/>
        <v>PAID OFF</v>
      </c>
      <c r="CK46" s="162" t="str">
        <f t="shared" si="626"/>
        <v>PAID OFF</v>
      </c>
      <c r="CL46" s="162" t="str">
        <f t="shared" si="626"/>
        <v>PAID OFF</v>
      </c>
      <c r="CM46" s="162" t="str">
        <f t="shared" si="626"/>
        <v>PAID OFF</v>
      </c>
      <c r="CN46" s="162" t="str">
        <f t="shared" si="626"/>
        <v>PAID OFF</v>
      </c>
      <c r="CO46" s="162" t="str">
        <f t="shared" si="626"/>
        <v>PAID OFF</v>
      </c>
      <c r="CP46" s="162" t="str">
        <f t="shared" si="626"/>
        <v>PAID OFF</v>
      </c>
      <c r="CQ46" s="162" t="str">
        <f t="shared" si="626"/>
        <v>PAID OFF</v>
      </c>
      <c r="CR46" s="162" t="str">
        <f t="shared" si="626"/>
        <v>PAID OFF</v>
      </c>
      <c r="CS46" s="162" t="str">
        <f t="shared" si="626"/>
        <v>PAID OFF</v>
      </c>
      <c r="CT46" s="162" t="str">
        <f t="shared" si="626"/>
        <v>PAID OFF</v>
      </c>
      <c r="CU46" s="162" t="str">
        <f t="shared" si="626"/>
        <v>PAID OFF</v>
      </c>
      <c r="CV46" s="162" t="str">
        <f t="shared" ref="CV46" si="627">IF(CV45=0,"PAID OFF","")</f>
        <v>PAID OFF</v>
      </c>
      <c r="CW46" s="162" t="str">
        <f t="shared" ref="CW46" si="628">IF(CW45=0,"PAID OFF","")</f>
        <v>PAID OFF</v>
      </c>
      <c r="CX46" s="162" t="str">
        <f t="shared" ref="CX46" si="629">IF(CX45=0,"PAID OFF","")</f>
        <v>PAID OFF</v>
      </c>
      <c r="CY46" s="162" t="str">
        <f t="shared" ref="CY46" si="630">IF(CY45=0,"PAID OFF","")</f>
        <v>PAID OFF</v>
      </c>
      <c r="CZ46" s="162" t="str">
        <f t="shared" ref="CZ46" si="631">IF(CZ45=0,"PAID OFF","")</f>
        <v>PAID OFF</v>
      </c>
      <c r="DA46" s="162" t="str">
        <f t="shared" ref="DA46" si="632">IF(DA45=0,"PAID OFF","")</f>
        <v>PAID OFF</v>
      </c>
      <c r="DB46" s="162" t="str">
        <f t="shared" ref="DB46" si="633">IF(DB45=0,"PAID OFF","")</f>
        <v>PAID OFF</v>
      </c>
      <c r="DC46" s="162" t="str">
        <f t="shared" ref="DC46" si="634">IF(DC45=0,"PAID OFF","")</f>
        <v>PAID OFF</v>
      </c>
      <c r="DD46" s="162" t="str">
        <f t="shared" ref="DD46" si="635">IF(DD45=0,"PAID OFF","")</f>
        <v>PAID OFF</v>
      </c>
      <c r="DE46" s="162" t="str">
        <f t="shared" ref="DE46" si="636">IF(DE45=0,"PAID OFF","")</f>
        <v>PAID OFF</v>
      </c>
      <c r="DF46" s="162" t="str">
        <f t="shared" ref="DF46" si="637">IF(DF45=0,"PAID OFF","")</f>
        <v>PAID OFF</v>
      </c>
      <c r="DG46" s="162" t="str">
        <f t="shared" ref="DG46" si="638">IF(DG45=0,"PAID OFF","")</f>
        <v>PAID OFF</v>
      </c>
      <c r="DH46" s="162" t="str">
        <f t="shared" ref="DH46" si="639">IF(DH45=0,"PAID OFF","")</f>
        <v>PAID OFF</v>
      </c>
      <c r="DI46" s="162" t="str">
        <f t="shared" ref="DI46" si="640">IF(DI45=0,"PAID OFF","")</f>
        <v>PAID OFF</v>
      </c>
      <c r="DJ46" s="162" t="str">
        <f t="shared" ref="DJ46" si="641">IF(DJ45=0,"PAID OFF","")</f>
        <v>PAID OFF</v>
      </c>
      <c r="DK46" s="162" t="str">
        <f t="shared" ref="DK46" si="642">IF(DK45=0,"PAID OFF","")</f>
        <v>PAID OFF</v>
      </c>
      <c r="DL46" s="162" t="str">
        <f t="shared" ref="DL46" si="643">IF(DL45=0,"PAID OFF","")</f>
        <v>PAID OFF</v>
      </c>
      <c r="DM46" s="162" t="str">
        <f t="shared" ref="DM46" si="644">IF(DM45=0,"PAID OFF","")</f>
        <v>PAID OFF</v>
      </c>
      <c r="DN46" s="162" t="str">
        <f t="shared" ref="DN46" si="645">IF(DN45=0,"PAID OFF","")</f>
        <v>PAID OFF</v>
      </c>
      <c r="DO46" s="162" t="str">
        <f t="shared" ref="DO46" si="646">IF(DO45=0,"PAID OFF","")</f>
        <v>PAID OFF</v>
      </c>
      <c r="DP46" s="162" t="str">
        <f t="shared" ref="DP46" si="647">IF(DP45=0,"PAID OFF","")</f>
        <v>PAID OFF</v>
      </c>
      <c r="DQ46" s="162" t="str">
        <f t="shared" ref="DQ46" si="648">IF(DQ45=0,"PAID OFF","")</f>
        <v>PAID OFF</v>
      </c>
      <c r="DR46" s="162" t="str">
        <f t="shared" ref="DR46" si="649">IF(DR45=0,"PAID OFF","")</f>
        <v>PAID OFF</v>
      </c>
      <c r="DS46" s="162" t="str">
        <f t="shared" ref="DS46" si="650">IF(DS45=0,"PAID OFF","")</f>
        <v>PAID OFF</v>
      </c>
      <c r="DT46" s="162" t="str">
        <f t="shared" ref="DT46" si="651">IF(DT45=0,"PAID OFF","")</f>
        <v>PAID OFF</v>
      </c>
      <c r="DU46" s="162" t="str">
        <f t="shared" ref="DU46" si="652">IF(DU45=0,"PAID OFF","")</f>
        <v>PAID OFF</v>
      </c>
      <c r="DV46" s="162" t="str">
        <f t="shared" ref="DV46" si="653">IF(DV45=0,"PAID OFF","")</f>
        <v>PAID OFF</v>
      </c>
      <c r="DW46" s="162" t="str">
        <f t="shared" ref="DW46" si="654">IF(DW45=0,"PAID OFF","")</f>
        <v>PAID OFF</v>
      </c>
      <c r="DX46" s="162" t="str">
        <f t="shared" ref="DX46" si="655">IF(DX45=0,"PAID OFF","")</f>
        <v>PAID OFF</v>
      </c>
      <c r="DY46" s="162" t="str">
        <f t="shared" ref="DY46" si="656">IF(DY45=0,"PAID OFF","")</f>
        <v>PAID OFF</v>
      </c>
      <c r="DZ46" s="162" t="str">
        <f t="shared" ref="DZ46" si="657">IF(DZ45=0,"PAID OFF","")</f>
        <v>PAID OFF</v>
      </c>
      <c r="EA46" s="162" t="str">
        <f t="shared" ref="EA46" si="658">IF(EA45=0,"PAID OFF","")</f>
        <v>PAID OFF</v>
      </c>
      <c r="EB46" s="162" t="str">
        <f t="shared" ref="EB46" si="659">IF(EB45=0,"PAID OFF","")</f>
        <v>PAID OFF</v>
      </c>
      <c r="EC46" s="162" t="str">
        <f t="shared" ref="EC46" si="660">IF(EC45=0,"PAID OFF","")</f>
        <v>PAID OFF</v>
      </c>
      <c r="ED46" s="162" t="str">
        <f t="shared" ref="ED46" si="661">IF(ED45=0,"PAID OFF","")</f>
        <v>PAID OFF</v>
      </c>
      <c r="EE46" s="162" t="str">
        <f t="shared" ref="EE46" si="662">IF(EE45=0,"PAID OFF","")</f>
        <v>PAID OFF</v>
      </c>
    </row>
    <row r="47" spans="1:135" x14ac:dyDescent="0.35">
      <c r="A47" s="42"/>
      <c r="B47" s="163"/>
      <c r="C47" s="163">
        <f>IF(C46="PAID OFF",1,1)</f>
        <v>1</v>
      </c>
      <c r="D47" s="163" t="str">
        <f>IF(D46="PAID OFF","",C47+1)</f>
        <v/>
      </c>
      <c r="E47" s="163" t="str">
        <f>IF(E46="PAID OFF","",D47+1)</f>
        <v/>
      </c>
      <c r="F47" s="163" t="str">
        <f t="shared" ref="F47:BQ47" si="663">IF(F46="PAID OFF","",E47+1)</f>
        <v/>
      </c>
      <c r="G47" s="163" t="str">
        <f t="shared" si="663"/>
        <v/>
      </c>
      <c r="H47" s="163" t="str">
        <f t="shared" si="663"/>
        <v/>
      </c>
      <c r="I47" s="163" t="str">
        <f t="shared" si="663"/>
        <v/>
      </c>
      <c r="J47" s="163" t="str">
        <f t="shared" si="663"/>
        <v/>
      </c>
      <c r="K47" s="163" t="str">
        <f t="shared" si="663"/>
        <v/>
      </c>
      <c r="L47" s="163" t="str">
        <f t="shared" si="663"/>
        <v/>
      </c>
      <c r="M47" s="163" t="str">
        <f t="shared" si="663"/>
        <v/>
      </c>
      <c r="N47" s="163" t="str">
        <f t="shared" si="663"/>
        <v/>
      </c>
      <c r="O47" s="163" t="str">
        <f t="shared" si="663"/>
        <v/>
      </c>
      <c r="P47" s="163" t="str">
        <f t="shared" si="663"/>
        <v/>
      </c>
      <c r="Q47" s="163" t="str">
        <f t="shared" si="663"/>
        <v/>
      </c>
      <c r="R47" s="163" t="str">
        <f t="shared" si="663"/>
        <v/>
      </c>
      <c r="S47" s="163" t="str">
        <f t="shared" si="663"/>
        <v/>
      </c>
      <c r="T47" s="163" t="str">
        <f t="shared" si="663"/>
        <v/>
      </c>
      <c r="U47" s="163" t="str">
        <f t="shared" si="663"/>
        <v/>
      </c>
      <c r="V47" s="163" t="str">
        <f t="shared" si="663"/>
        <v/>
      </c>
      <c r="W47" s="163" t="str">
        <f t="shared" si="663"/>
        <v/>
      </c>
      <c r="X47" s="163" t="str">
        <f t="shared" si="663"/>
        <v/>
      </c>
      <c r="Y47" s="163" t="str">
        <f t="shared" si="663"/>
        <v/>
      </c>
      <c r="Z47" s="163" t="str">
        <f t="shared" si="663"/>
        <v/>
      </c>
      <c r="AA47" s="163" t="str">
        <f t="shared" si="663"/>
        <v/>
      </c>
      <c r="AB47" s="163" t="str">
        <f t="shared" si="663"/>
        <v/>
      </c>
      <c r="AC47" s="163" t="str">
        <f t="shared" si="663"/>
        <v/>
      </c>
      <c r="AD47" s="163" t="str">
        <f t="shared" si="663"/>
        <v/>
      </c>
      <c r="AE47" s="163" t="str">
        <f t="shared" si="663"/>
        <v/>
      </c>
      <c r="AF47" s="163" t="str">
        <f t="shared" si="663"/>
        <v/>
      </c>
      <c r="AG47" s="163" t="str">
        <f t="shared" si="663"/>
        <v/>
      </c>
      <c r="AH47" s="163" t="str">
        <f t="shared" si="663"/>
        <v/>
      </c>
      <c r="AI47" s="163" t="str">
        <f t="shared" si="663"/>
        <v/>
      </c>
      <c r="AJ47" s="163" t="str">
        <f t="shared" si="663"/>
        <v/>
      </c>
      <c r="AK47" s="163" t="str">
        <f t="shared" si="663"/>
        <v/>
      </c>
      <c r="AL47" s="163" t="str">
        <f t="shared" si="663"/>
        <v/>
      </c>
      <c r="AM47" s="163" t="str">
        <f t="shared" si="663"/>
        <v/>
      </c>
      <c r="AN47" s="163" t="str">
        <f t="shared" si="663"/>
        <v/>
      </c>
      <c r="AO47" s="163" t="str">
        <f t="shared" si="663"/>
        <v/>
      </c>
      <c r="AP47" s="163" t="str">
        <f t="shared" si="663"/>
        <v/>
      </c>
      <c r="AQ47" s="163" t="str">
        <f t="shared" si="663"/>
        <v/>
      </c>
      <c r="AR47" s="163" t="str">
        <f t="shared" si="663"/>
        <v/>
      </c>
      <c r="AS47" s="163" t="str">
        <f t="shared" si="663"/>
        <v/>
      </c>
      <c r="AT47" s="163" t="str">
        <f t="shared" si="663"/>
        <v/>
      </c>
      <c r="AU47" s="163" t="str">
        <f t="shared" si="663"/>
        <v/>
      </c>
      <c r="AV47" s="163" t="str">
        <f t="shared" si="663"/>
        <v/>
      </c>
      <c r="AW47" s="163" t="str">
        <f t="shared" si="663"/>
        <v/>
      </c>
      <c r="AX47" s="163" t="str">
        <f t="shared" si="663"/>
        <v/>
      </c>
      <c r="AY47" s="163" t="str">
        <f t="shared" si="663"/>
        <v/>
      </c>
      <c r="AZ47" s="163" t="str">
        <f t="shared" si="663"/>
        <v/>
      </c>
      <c r="BA47" s="163" t="str">
        <f t="shared" si="663"/>
        <v/>
      </c>
      <c r="BB47" s="163" t="str">
        <f t="shared" si="663"/>
        <v/>
      </c>
      <c r="BC47" s="163" t="str">
        <f t="shared" si="663"/>
        <v/>
      </c>
      <c r="BD47" s="163" t="str">
        <f t="shared" si="663"/>
        <v/>
      </c>
      <c r="BE47" s="163" t="str">
        <f t="shared" si="663"/>
        <v/>
      </c>
      <c r="BF47" s="163" t="str">
        <f t="shared" si="663"/>
        <v/>
      </c>
      <c r="BG47" s="163" t="str">
        <f t="shared" si="663"/>
        <v/>
      </c>
      <c r="BH47" s="163" t="str">
        <f t="shared" si="663"/>
        <v/>
      </c>
      <c r="BI47" s="163" t="str">
        <f t="shared" si="663"/>
        <v/>
      </c>
      <c r="BJ47" s="163" t="str">
        <f t="shared" si="663"/>
        <v/>
      </c>
      <c r="BK47" s="163" t="str">
        <f t="shared" si="663"/>
        <v/>
      </c>
      <c r="BL47" s="163" t="str">
        <f t="shared" si="663"/>
        <v/>
      </c>
      <c r="BM47" s="163" t="str">
        <f t="shared" si="663"/>
        <v/>
      </c>
      <c r="BN47" s="163" t="str">
        <f t="shared" si="663"/>
        <v/>
      </c>
      <c r="BO47" s="163" t="str">
        <f t="shared" si="663"/>
        <v/>
      </c>
      <c r="BP47" s="163" t="str">
        <f t="shared" si="663"/>
        <v/>
      </c>
      <c r="BQ47" s="163" t="str">
        <f t="shared" si="663"/>
        <v/>
      </c>
      <c r="BR47" s="163" t="str">
        <f t="shared" ref="BR47:CU47" si="664">IF(BR46="PAID OFF","",BQ47+1)</f>
        <v/>
      </c>
      <c r="BS47" s="163" t="str">
        <f t="shared" si="664"/>
        <v/>
      </c>
      <c r="BT47" s="163" t="str">
        <f t="shared" si="664"/>
        <v/>
      </c>
      <c r="BU47" s="163" t="str">
        <f t="shared" si="664"/>
        <v/>
      </c>
      <c r="BV47" s="163" t="str">
        <f t="shared" si="664"/>
        <v/>
      </c>
      <c r="BW47" s="163" t="str">
        <f t="shared" si="664"/>
        <v/>
      </c>
      <c r="BX47" s="163" t="str">
        <f t="shared" si="664"/>
        <v/>
      </c>
      <c r="BY47" s="163" t="str">
        <f t="shared" si="664"/>
        <v/>
      </c>
      <c r="BZ47" s="163" t="str">
        <f t="shared" si="664"/>
        <v/>
      </c>
      <c r="CA47" s="163" t="str">
        <f t="shared" si="664"/>
        <v/>
      </c>
      <c r="CB47" s="163" t="str">
        <f t="shared" si="664"/>
        <v/>
      </c>
      <c r="CC47" s="163" t="str">
        <f t="shared" si="664"/>
        <v/>
      </c>
      <c r="CD47" s="163" t="str">
        <f t="shared" si="664"/>
        <v/>
      </c>
      <c r="CE47" s="163" t="str">
        <f t="shared" si="664"/>
        <v/>
      </c>
      <c r="CF47" s="163" t="str">
        <f t="shared" si="664"/>
        <v/>
      </c>
      <c r="CG47" s="163" t="str">
        <f t="shared" si="664"/>
        <v/>
      </c>
      <c r="CH47" s="163" t="str">
        <f t="shared" si="664"/>
        <v/>
      </c>
      <c r="CI47" s="163" t="str">
        <f t="shared" si="664"/>
        <v/>
      </c>
      <c r="CJ47" s="163" t="str">
        <f t="shared" si="664"/>
        <v/>
      </c>
      <c r="CK47" s="163" t="str">
        <f t="shared" si="664"/>
        <v/>
      </c>
      <c r="CL47" s="163" t="str">
        <f t="shared" si="664"/>
        <v/>
      </c>
      <c r="CM47" s="163" t="str">
        <f t="shared" si="664"/>
        <v/>
      </c>
      <c r="CN47" s="163" t="str">
        <f t="shared" si="664"/>
        <v/>
      </c>
      <c r="CO47" s="163" t="str">
        <f t="shared" si="664"/>
        <v/>
      </c>
      <c r="CP47" s="163" t="str">
        <f t="shared" si="664"/>
        <v/>
      </c>
      <c r="CQ47" s="163" t="str">
        <f t="shared" si="664"/>
        <v/>
      </c>
      <c r="CR47" s="163" t="str">
        <f t="shared" si="664"/>
        <v/>
      </c>
      <c r="CS47" s="163" t="str">
        <f t="shared" si="664"/>
        <v/>
      </c>
      <c r="CT47" s="163" t="str">
        <f t="shared" si="664"/>
        <v/>
      </c>
      <c r="CU47" s="163" t="str">
        <f t="shared" si="664"/>
        <v/>
      </c>
      <c r="CV47" s="163" t="str">
        <f t="shared" ref="CV47" si="665">IF(CV46="PAID OFF","",CU47+1)</f>
        <v/>
      </c>
      <c r="CW47" s="163" t="str">
        <f t="shared" ref="CW47" si="666">IF(CW46="PAID OFF","",CV47+1)</f>
        <v/>
      </c>
      <c r="CX47" s="163" t="str">
        <f t="shared" ref="CX47" si="667">IF(CX46="PAID OFF","",CW47+1)</f>
        <v/>
      </c>
      <c r="CY47" s="163" t="str">
        <f t="shared" ref="CY47" si="668">IF(CY46="PAID OFF","",CX47+1)</f>
        <v/>
      </c>
      <c r="CZ47" s="163" t="str">
        <f t="shared" ref="CZ47" si="669">IF(CZ46="PAID OFF","",CY47+1)</f>
        <v/>
      </c>
      <c r="DA47" s="163" t="str">
        <f t="shared" ref="DA47" si="670">IF(DA46="PAID OFF","",CZ47+1)</f>
        <v/>
      </c>
      <c r="DB47" s="163" t="str">
        <f t="shared" ref="DB47" si="671">IF(DB46="PAID OFF","",DA47+1)</f>
        <v/>
      </c>
      <c r="DC47" s="163" t="str">
        <f t="shared" ref="DC47" si="672">IF(DC46="PAID OFF","",DB47+1)</f>
        <v/>
      </c>
      <c r="DD47" s="163" t="str">
        <f t="shared" ref="DD47" si="673">IF(DD46="PAID OFF","",DC47+1)</f>
        <v/>
      </c>
      <c r="DE47" s="163" t="str">
        <f t="shared" ref="DE47" si="674">IF(DE46="PAID OFF","",DD47+1)</f>
        <v/>
      </c>
      <c r="DF47" s="163" t="str">
        <f t="shared" ref="DF47" si="675">IF(DF46="PAID OFF","",DE47+1)</f>
        <v/>
      </c>
      <c r="DG47" s="163" t="str">
        <f t="shared" ref="DG47" si="676">IF(DG46="PAID OFF","",DF47+1)</f>
        <v/>
      </c>
      <c r="DH47" s="163" t="str">
        <f t="shared" ref="DH47" si="677">IF(DH46="PAID OFF","",DG47+1)</f>
        <v/>
      </c>
      <c r="DI47" s="163" t="str">
        <f t="shared" ref="DI47" si="678">IF(DI46="PAID OFF","",DH47+1)</f>
        <v/>
      </c>
      <c r="DJ47" s="163" t="str">
        <f t="shared" ref="DJ47" si="679">IF(DJ46="PAID OFF","",DI47+1)</f>
        <v/>
      </c>
      <c r="DK47" s="163" t="str">
        <f t="shared" ref="DK47" si="680">IF(DK46="PAID OFF","",DJ47+1)</f>
        <v/>
      </c>
      <c r="DL47" s="163" t="str">
        <f t="shared" ref="DL47" si="681">IF(DL46="PAID OFF","",DK47+1)</f>
        <v/>
      </c>
      <c r="DM47" s="163" t="str">
        <f t="shared" ref="DM47" si="682">IF(DM46="PAID OFF","",DL47+1)</f>
        <v/>
      </c>
      <c r="DN47" s="163" t="str">
        <f t="shared" ref="DN47" si="683">IF(DN46="PAID OFF","",DM47+1)</f>
        <v/>
      </c>
      <c r="DO47" s="163" t="str">
        <f t="shared" ref="DO47" si="684">IF(DO46="PAID OFF","",DN47+1)</f>
        <v/>
      </c>
      <c r="DP47" s="163" t="str">
        <f t="shared" ref="DP47" si="685">IF(DP46="PAID OFF","",DO47+1)</f>
        <v/>
      </c>
      <c r="DQ47" s="163" t="str">
        <f t="shared" ref="DQ47" si="686">IF(DQ46="PAID OFF","",DP47+1)</f>
        <v/>
      </c>
      <c r="DR47" s="163" t="str">
        <f t="shared" ref="DR47" si="687">IF(DR46="PAID OFF","",DQ47+1)</f>
        <v/>
      </c>
      <c r="DS47" s="163" t="str">
        <f t="shared" ref="DS47" si="688">IF(DS46="PAID OFF","",DR47+1)</f>
        <v/>
      </c>
      <c r="DT47" s="163" t="str">
        <f t="shared" ref="DT47" si="689">IF(DT46="PAID OFF","",DS47+1)</f>
        <v/>
      </c>
      <c r="DU47" s="163" t="str">
        <f t="shared" ref="DU47" si="690">IF(DU46="PAID OFF","",DT47+1)</f>
        <v/>
      </c>
      <c r="DV47" s="163" t="str">
        <f t="shared" ref="DV47" si="691">IF(DV46="PAID OFF","",DU47+1)</f>
        <v/>
      </c>
      <c r="DW47" s="163" t="str">
        <f t="shared" ref="DW47" si="692">IF(DW46="PAID OFF","",DV47+1)</f>
        <v/>
      </c>
      <c r="DX47" s="163" t="str">
        <f t="shared" ref="DX47" si="693">IF(DX46="PAID OFF","",DW47+1)</f>
        <v/>
      </c>
      <c r="DY47" s="163" t="str">
        <f t="shared" ref="DY47" si="694">IF(DY46="PAID OFF","",DX47+1)</f>
        <v/>
      </c>
      <c r="DZ47" s="163" t="str">
        <f t="shared" ref="DZ47" si="695">IF(DZ46="PAID OFF","",DY47+1)</f>
        <v/>
      </c>
      <c r="EA47" s="163" t="str">
        <f t="shared" ref="EA47" si="696">IF(EA46="PAID OFF","",DZ47+1)</f>
        <v/>
      </c>
      <c r="EB47" s="163" t="str">
        <f t="shared" ref="EB47" si="697">IF(EB46="PAID OFF","",EA47+1)</f>
        <v/>
      </c>
      <c r="EC47" s="163" t="str">
        <f t="shared" ref="EC47" si="698">IF(EC46="PAID OFF","",EB47+1)</f>
        <v/>
      </c>
      <c r="ED47" s="163" t="str">
        <f t="shared" ref="ED47" si="699">IF(ED46="PAID OFF","",EC47+1)</f>
        <v/>
      </c>
      <c r="EE47" s="163" t="str">
        <f t="shared" ref="EE47" si="700">IF(EE46="PAID OFF","",ED47+1)</f>
        <v/>
      </c>
    </row>
    <row r="48" spans="1:135" x14ac:dyDescent="0.35">
      <c r="A48" s="31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</row>
    <row r="49" spans="1:135" x14ac:dyDescent="0.35">
      <c r="A49" s="43" t="s">
        <v>43</v>
      </c>
      <c r="B49" s="165" t="str">
        <f>'In depth results'!A8</f>
        <v/>
      </c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x14ac:dyDescent="0.35">
      <c r="A50" s="44"/>
      <c r="B50" s="166" t="s">
        <v>32</v>
      </c>
      <c r="C50" s="166"/>
      <c r="D50" s="167">
        <f>C54</f>
        <v>0</v>
      </c>
      <c r="E50" s="167">
        <f>D54</f>
        <v>0</v>
      </c>
      <c r="F50" s="167">
        <f t="shared" ref="F50:BQ50" si="701">E54</f>
        <v>0</v>
      </c>
      <c r="G50" s="167">
        <f t="shared" si="701"/>
        <v>0</v>
      </c>
      <c r="H50" s="167">
        <f t="shared" si="701"/>
        <v>0</v>
      </c>
      <c r="I50" s="167">
        <f t="shared" si="701"/>
        <v>0</v>
      </c>
      <c r="J50" s="167">
        <f t="shared" si="701"/>
        <v>0</v>
      </c>
      <c r="K50" s="167">
        <f t="shared" si="701"/>
        <v>0</v>
      </c>
      <c r="L50" s="167">
        <f t="shared" si="701"/>
        <v>0</v>
      </c>
      <c r="M50" s="167">
        <f t="shared" si="701"/>
        <v>0</v>
      </c>
      <c r="N50" s="167">
        <f t="shared" si="701"/>
        <v>0</v>
      </c>
      <c r="O50" s="167">
        <f t="shared" si="701"/>
        <v>0</v>
      </c>
      <c r="P50" s="167">
        <f t="shared" si="701"/>
        <v>0</v>
      </c>
      <c r="Q50" s="167">
        <f t="shared" si="701"/>
        <v>0</v>
      </c>
      <c r="R50" s="167">
        <f t="shared" si="701"/>
        <v>0</v>
      </c>
      <c r="S50" s="167">
        <f t="shared" si="701"/>
        <v>0</v>
      </c>
      <c r="T50" s="167">
        <f t="shared" si="701"/>
        <v>0</v>
      </c>
      <c r="U50" s="167">
        <f t="shared" si="701"/>
        <v>0</v>
      </c>
      <c r="V50" s="167">
        <f t="shared" si="701"/>
        <v>0</v>
      </c>
      <c r="W50" s="167">
        <f t="shared" si="701"/>
        <v>0</v>
      </c>
      <c r="X50" s="167">
        <f t="shared" si="701"/>
        <v>0</v>
      </c>
      <c r="Y50" s="167">
        <f t="shared" si="701"/>
        <v>0</v>
      </c>
      <c r="Z50" s="167">
        <f t="shared" si="701"/>
        <v>0</v>
      </c>
      <c r="AA50" s="167">
        <f t="shared" si="701"/>
        <v>0</v>
      </c>
      <c r="AB50" s="167">
        <f t="shared" si="701"/>
        <v>0</v>
      </c>
      <c r="AC50" s="167">
        <f t="shared" si="701"/>
        <v>0</v>
      </c>
      <c r="AD50" s="167">
        <f t="shared" si="701"/>
        <v>0</v>
      </c>
      <c r="AE50" s="167">
        <f t="shared" si="701"/>
        <v>0</v>
      </c>
      <c r="AF50" s="167">
        <f t="shared" si="701"/>
        <v>0</v>
      </c>
      <c r="AG50" s="167">
        <f t="shared" si="701"/>
        <v>0</v>
      </c>
      <c r="AH50" s="167">
        <f t="shared" si="701"/>
        <v>0</v>
      </c>
      <c r="AI50" s="167">
        <f t="shared" si="701"/>
        <v>0</v>
      </c>
      <c r="AJ50" s="167">
        <f t="shared" si="701"/>
        <v>0</v>
      </c>
      <c r="AK50" s="167">
        <f t="shared" si="701"/>
        <v>0</v>
      </c>
      <c r="AL50" s="167">
        <f t="shared" si="701"/>
        <v>0</v>
      </c>
      <c r="AM50" s="167">
        <f t="shared" si="701"/>
        <v>0</v>
      </c>
      <c r="AN50" s="167">
        <f t="shared" si="701"/>
        <v>0</v>
      </c>
      <c r="AO50" s="167">
        <f t="shared" si="701"/>
        <v>0</v>
      </c>
      <c r="AP50" s="167">
        <f t="shared" si="701"/>
        <v>0</v>
      </c>
      <c r="AQ50" s="167">
        <f t="shared" si="701"/>
        <v>0</v>
      </c>
      <c r="AR50" s="167">
        <f t="shared" si="701"/>
        <v>0</v>
      </c>
      <c r="AS50" s="167">
        <f t="shared" si="701"/>
        <v>0</v>
      </c>
      <c r="AT50" s="167">
        <f t="shared" si="701"/>
        <v>0</v>
      </c>
      <c r="AU50" s="167">
        <f t="shared" si="701"/>
        <v>0</v>
      </c>
      <c r="AV50" s="167">
        <f t="shared" si="701"/>
        <v>0</v>
      </c>
      <c r="AW50" s="167">
        <f t="shared" si="701"/>
        <v>0</v>
      </c>
      <c r="AX50" s="167">
        <f t="shared" si="701"/>
        <v>0</v>
      </c>
      <c r="AY50" s="167">
        <f t="shared" si="701"/>
        <v>0</v>
      </c>
      <c r="AZ50" s="167">
        <f t="shared" si="701"/>
        <v>0</v>
      </c>
      <c r="BA50" s="167">
        <f t="shared" si="701"/>
        <v>0</v>
      </c>
      <c r="BB50" s="167">
        <f t="shared" si="701"/>
        <v>0</v>
      </c>
      <c r="BC50" s="167">
        <f t="shared" si="701"/>
        <v>0</v>
      </c>
      <c r="BD50" s="167">
        <f t="shared" si="701"/>
        <v>0</v>
      </c>
      <c r="BE50" s="167">
        <f t="shared" si="701"/>
        <v>0</v>
      </c>
      <c r="BF50" s="167">
        <f t="shared" si="701"/>
        <v>0</v>
      </c>
      <c r="BG50" s="167">
        <f t="shared" si="701"/>
        <v>0</v>
      </c>
      <c r="BH50" s="167">
        <f t="shared" si="701"/>
        <v>0</v>
      </c>
      <c r="BI50" s="167">
        <f t="shared" si="701"/>
        <v>0</v>
      </c>
      <c r="BJ50" s="167">
        <f t="shared" si="701"/>
        <v>0</v>
      </c>
      <c r="BK50" s="167">
        <f t="shared" si="701"/>
        <v>0</v>
      </c>
      <c r="BL50" s="167">
        <f t="shared" si="701"/>
        <v>0</v>
      </c>
      <c r="BM50" s="167">
        <f t="shared" si="701"/>
        <v>0</v>
      </c>
      <c r="BN50" s="167">
        <f t="shared" si="701"/>
        <v>0</v>
      </c>
      <c r="BO50" s="167">
        <f t="shared" si="701"/>
        <v>0</v>
      </c>
      <c r="BP50" s="167">
        <f t="shared" si="701"/>
        <v>0</v>
      </c>
      <c r="BQ50" s="167">
        <f t="shared" si="701"/>
        <v>0</v>
      </c>
      <c r="BR50" s="167">
        <f t="shared" ref="BR50:CU50" si="702">BQ54</f>
        <v>0</v>
      </c>
      <c r="BS50" s="167">
        <f t="shared" si="702"/>
        <v>0</v>
      </c>
      <c r="BT50" s="167">
        <f t="shared" si="702"/>
        <v>0</v>
      </c>
      <c r="BU50" s="167">
        <f t="shared" si="702"/>
        <v>0</v>
      </c>
      <c r="BV50" s="167">
        <f t="shared" si="702"/>
        <v>0</v>
      </c>
      <c r="BW50" s="167">
        <f t="shared" si="702"/>
        <v>0</v>
      </c>
      <c r="BX50" s="167">
        <f t="shared" si="702"/>
        <v>0</v>
      </c>
      <c r="BY50" s="167">
        <f t="shared" si="702"/>
        <v>0</v>
      </c>
      <c r="BZ50" s="167">
        <f t="shared" si="702"/>
        <v>0</v>
      </c>
      <c r="CA50" s="167">
        <f t="shared" si="702"/>
        <v>0</v>
      </c>
      <c r="CB50" s="167">
        <f t="shared" si="702"/>
        <v>0</v>
      </c>
      <c r="CC50" s="167">
        <f t="shared" si="702"/>
        <v>0</v>
      </c>
      <c r="CD50" s="167">
        <f t="shared" si="702"/>
        <v>0</v>
      </c>
      <c r="CE50" s="167">
        <f t="shared" si="702"/>
        <v>0</v>
      </c>
      <c r="CF50" s="167">
        <f t="shared" si="702"/>
        <v>0</v>
      </c>
      <c r="CG50" s="167">
        <f t="shared" si="702"/>
        <v>0</v>
      </c>
      <c r="CH50" s="167">
        <f t="shared" si="702"/>
        <v>0</v>
      </c>
      <c r="CI50" s="167">
        <f t="shared" si="702"/>
        <v>0</v>
      </c>
      <c r="CJ50" s="167">
        <f t="shared" si="702"/>
        <v>0</v>
      </c>
      <c r="CK50" s="167">
        <f t="shared" si="702"/>
        <v>0</v>
      </c>
      <c r="CL50" s="167">
        <f t="shared" si="702"/>
        <v>0</v>
      </c>
      <c r="CM50" s="167">
        <f t="shared" si="702"/>
        <v>0</v>
      </c>
      <c r="CN50" s="167">
        <f t="shared" si="702"/>
        <v>0</v>
      </c>
      <c r="CO50" s="167">
        <f t="shared" si="702"/>
        <v>0</v>
      </c>
      <c r="CP50" s="167">
        <f t="shared" si="702"/>
        <v>0</v>
      </c>
      <c r="CQ50" s="167">
        <f t="shared" si="702"/>
        <v>0</v>
      </c>
      <c r="CR50" s="167">
        <f t="shared" si="702"/>
        <v>0</v>
      </c>
      <c r="CS50" s="167">
        <f t="shared" si="702"/>
        <v>0</v>
      </c>
      <c r="CT50" s="167">
        <f t="shared" si="702"/>
        <v>0</v>
      </c>
      <c r="CU50" s="167">
        <f t="shared" si="702"/>
        <v>0</v>
      </c>
      <c r="CV50" s="167">
        <f t="shared" ref="CV50" si="703">CU54</f>
        <v>0</v>
      </c>
      <c r="CW50" s="167">
        <f t="shared" ref="CW50" si="704">CV54</f>
        <v>0</v>
      </c>
      <c r="CX50" s="167">
        <f t="shared" ref="CX50" si="705">CW54</f>
        <v>0</v>
      </c>
      <c r="CY50" s="167">
        <f t="shared" ref="CY50" si="706">CX54</f>
        <v>0</v>
      </c>
      <c r="CZ50" s="167">
        <f t="shared" ref="CZ50" si="707">CY54</f>
        <v>0</v>
      </c>
      <c r="DA50" s="167">
        <f t="shared" ref="DA50" si="708">CZ54</f>
        <v>0</v>
      </c>
      <c r="DB50" s="167">
        <f t="shared" ref="DB50" si="709">DA54</f>
        <v>0</v>
      </c>
      <c r="DC50" s="167">
        <f t="shared" ref="DC50" si="710">DB54</f>
        <v>0</v>
      </c>
      <c r="DD50" s="167">
        <f t="shared" ref="DD50" si="711">DC54</f>
        <v>0</v>
      </c>
      <c r="DE50" s="167">
        <f t="shared" ref="DE50" si="712">DD54</f>
        <v>0</v>
      </c>
      <c r="DF50" s="167">
        <f t="shared" ref="DF50" si="713">DE54</f>
        <v>0</v>
      </c>
      <c r="DG50" s="167">
        <f t="shared" ref="DG50" si="714">DF54</f>
        <v>0</v>
      </c>
      <c r="DH50" s="167">
        <f t="shared" ref="DH50" si="715">DG54</f>
        <v>0</v>
      </c>
      <c r="DI50" s="167">
        <f t="shared" ref="DI50" si="716">DH54</f>
        <v>0</v>
      </c>
      <c r="DJ50" s="167">
        <f t="shared" ref="DJ50" si="717">DI54</f>
        <v>0</v>
      </c>
      <c r="DK50" s="167">
        <f t="shared" ref="DK50" si="718">DJ54</f>
        <v>0</v>
      </c>
      <c r="DL50" s="167">
        <f t="shared" ref="DL50" si="719">DK54</f>
        <v>0</v>
      </c>
      <c r="DM50" s="167">
        <f t="shared" ref="DM50" si="720">DL54</f>
        <v>0</v>
      </c>
      <c r="DN50" s="167">
        <f t="shared" ref="DN50" si="721">DM54</f>
        <v>0</v>
      </c>
      <c r="DO50" s="167">
        <f t="shared" ref="DO50" si="722">DN54</f>
        <v>0</v>
      </c>
      <c r="DP50" s="167">
        <f t="shared" ref="DP50" si="723">DO54</f>
        <v>0</v>
      </c>
      <c r="DQ50" s="167">
        <f t="shared" ref="DQ50" si="724">DP54</f>
        <v>0</v>
      </c>
      <c r="DR50" s="167">
        <f t="shared" ref="DR50" si="725">DQ54</f>
        <v>0</v>
      </c>
      <c r="DS50" s="167">
        <f t="shared" ref="DS50" si="726">DR54</f>
        <v>0</v>
      </c>
      <c r="DT50" s="167">
        <f t="shared" ref="DT50" si="727">DS54</f>
        <v>0</v>
      </c>
      <c r="DU50" s="167">
        <f t="shared" ref="DU50" si="728">DT54</f>
        <v>0</v>
      </c>
      <c r="DV50" s="167">
        <f t="shared" ref="DV50" si="729">DU54</f>
        <v>0</v>
      </c>
      <c r="DW50" s="167">
        <f t="shared" ref="DW50" si="730">DV54</f>
        <v>0</v>
      </c>
      <c r="DX50" s="167">
        <f t="shared" ref="DX50" si="731">DW54</f>
        <v>0</v>
      </c>
      <c r="DY50" s="167">
        <f t="shared" ref="DY50" si="732">DX54</f>
        <v>0</v>
      </c>
      <c r="DZ50" s="167">
        <f t="shared" ref="DZ50" si="733">DY54</f>
        <v>0</v>
      </c>
      <c r="EA50" s="167">
        <f t="shared" ref="EA50" si="734">DZ54</f>
        <v>0</v>
      </c>
      <c r="EB50" s="167">
        <f t="shared" ref="EB50" si="735">EA54</f>
        <v>0</v>
      </c>
      <c r="EC50" s="167">
        <f t="shared" ref="EC50" si="736">EB54</f>
        <v>0</v>
      </c>
      <c r="ED50" s="167">
        <f t="shared" ref="ED50" si="737">EC54</f>
        <v>0</v>
      </c>
      <c r="EE50" s="167">
        <f t="shared" ref="EE50" si="738">ED54</f>
        <v>0</v>
      </c>
    </row>
    <row r="51" spans="1:135" x14ac:dyDescent="0.35">
      <c r="A51" s="44"/>
      <c r="B51" s="166" t="s">
        <v>33</v>
      </c>
      <c r="C51" s="167">
        <f>C52*('In depth results'!L8/12)</f>
        <v>0</v>
      </c>
      <c r="D51" s="167">
        <f>D50*('In depth results'!$C$8/12)</f>
        <v>0</v>
      </c>
      <c r="E51" s="167">
        <f>E50*('In depth results'!$C$8/12)</f>
        <v>0</v>
      </c>
      <c r="F51" s="167">
        <f>F50*('In depth results'!$C$8/12)</f>
        <v>0</v>
      </c>
      <c r="G51" s="167">
        <f>G50*('In depth results'!$C$8/12)</f>
        <v>0</v>
      </c>
      <c r="H51" s="167">
        <f>H50*('In depth results'!$C$8/12)</f>
        <v>0</v>
      </c>
      <c r="I51" s="167">
        <f>I50*('In depth results'!$C$8/12)</f>
        <v>0</v>
      </c>
      <c r="J51" s="167">
        <f>J50*('In depth results'!$C$8/12)</f>
        <v>0</v>
      </c>
      <c r="K51" s="167">
        <f>K50*('In depth results'!$C$8/12)</f>
        <v>0</v>
      </c>
      <c r="L51" s="167">
        <f>L50*('In depth results'!$C$8/12)</f>
        <v>0</v>
      </c>
      <c r="M51" s="167">
        <f>M50*('In depth results'!$C$8/12)</f>
        <v>0</v>
      </c>
      <c r="N51" s="167">
        <f>N50*('In depth results'!$C$8/12)</f>
        <v>0</v>
      </c>
      <c r="O51" s="167">
        <f>O50*('In depth results'!$C$8/12)</f>
        <v>0</v>
      </c>
      <c r="P51" s="167">
        <f>P50*('In depth results'!$C$8/12)</f>
        <v>0</v>
      </c>
      <c r="Q51" s="167">
        <f>Q50*('In depth results'!$C$8/12)</f>
        <v>0</v>
      </c>
      <c r="R51" s="167">
        <f>R50*('In depth results'!$C$8/12)</f>
        <v>0</v>
      </c>
      <c r="S51" s="167">
        <f>S50*('In depth results'!$C$8/12)</f>
        <v>0</v>
      </c>
      <c r="T51" s="167">
        <f>T50*('In depth results'!$C$8/12)</f>
        <v>0</v>
      </c>
      <c r="U51" s="167">
        <f>U50*('In depth results'!$C$8/12)</f>
        <v>0</v>
      </c>
      <c r="V51" s="167">
        <f>V50*('In depth results'!$C$8/12)</f>
        <v>0</v>
      </c>
      <c r="W51" s="167">
        <f>W50*('In depth results'!$C$8/12)</f>
        <v>0</v>
      </c>
      <c r="X51" s="167">
        <f>X50*('In depth results'!$C$8/12)</f>
        <v>0</v>
      </c>
      <c r="Y51" s="167">
        <f>Y50*('In depth results'!$C$8/12)</f>
        <v>0</v>
      </c>
      <c r="Z51" s="167">
        <f>Z50*('In depth results'!$C$8/12)</f>
        <v>0</v>
      </c>
      <c r="AA51" s="167">
        <f>AA50*('In depth results'!$C$8/12)</f>
        <v>0</v>
      </c>
      <c r="AB51" s="167">
        <f>AB50*('In depth results'!$C$8/12)</f>
        <v>0</v>
      </c>
      <c r="AC51" s="167">
        <f>AC50*('In depth results'!$C$8/12)</f>
        <v>0</v>
      </c>
      <c r="AD51" s="167">
        <f>AD50*('In depth results'!$C$8/12)</f>
        <v>0</v>
      </c>
      <c r="AE51" s="167">
        <f>AE50*('In depth results'!$C$8/12)</f>
        <v>0</v>
      </c>
      <c r="AF51" s="167">
        <f>AF50*('In depth results'!$C$8/12)</f>
        <v>0</v>
      </c>
      <c r="AG51" s="167">
        <f>AG50*('In depth results'!$C$8/12)</f>
        <v>0</v>
      </c>
      <c r="AH51" s="167">
        <f>AH50*('In depth results'!$C$8/12)</f>
        <v>0</v>
      </c>
      <c r="AI51" s="167">
        <f>AI50*('In depth results'!$C$8/12)</f>
        <v>0</v>
      </c>
      <c r="AJ51" s="167">
        <f>AJ50*('In depth results'!$C$8/12)</f>
        <v>0</v>
      </c>
      <c r="AK51" s="167">
        <f>AK50*('In depth results'!$C$8/12)</f>
        <v>0</v>
      </c>
      <c r="AL51" s="167">
        <f>AL50*('In depth results'!$C$8/12)</f>
        <v>0</v>
      </c>
      <c r="AM51" s="167">
        <f>AM50*('In depth results'!$C$8/12)</f>
        <v>0</v>
      </c>
      <c r="AN51" s="167">
        <f>AN50*('In depth results'!$C$8/12)</f>
        <v>0</v>
      </c>
      <c r="AO51" s="167">
        <f>AO50*('In depth results'!$C$8/12)</f>
        <v>0</v>
      </c>
      <c r="AP51" s="167">
        <f>AP50*('In depth results'!$C$8/12)</f>
        <v>0</v>
      </c>
      <c r="AQ51" s="167">
        <f>AQ50*('In depth results'!$C$8/12)</f>
        <v>0</v>
      </c>
      <c r="AR51" s="167">
        <f>AR50*('In depth results'!$C$8/12)</f>
        <v>0</v>
      </c>
      <c r="AS51" s="167">
        <f>AS50*('In depth results'!$C$8/12)</f>
        <v>0</v>
      </c>
      <c r="AT51" s="167">
        <f>AT50*('In depth results'!$C$8/12)</f>
        <v>0</v>
      </c>
      <c r="AU51" s="167">
        <f>AU50*('In depth results'!$C$8/12)</f>
        <v>0</v>
      </c>
      <c r="AV51" s="167">
        <f>AV50*('In depth results'!$C$8/12)</f>
        <v>0</v>
      </c>
      <c r="AW51" s="167">
        <f>AW50*('In depth results'!$C$8/12)</f>
        <v>0</v>
      </c>
      <c r="AX51" s="167">
        <f>AX50*('In depth results'!$C$8/12)</f>
        <v>0</v>
      </c>
      <c r="AY51" s="167">
        <f>AY50*('In depth results'!$C$8/12)</f>
        <v>0</v>
      </c>
      <c r="AZ51" s="167">
        <f>AZ50*('In depth results'!$C$8/12)</f>
        <v>0</v>
      </c>
      <c r="BA51" s="167">
        <f>BA50*('In depth results'!$C$8/12)</f>
        <v>0</v>
      </c>
      <c r="BB51" s="167">
        <f>BB50*('In depth results'!$C$8/12)</f>
        <v>0</v>
      </c>
      <c r="BC51" s="167">
        <f>BC50*('In depth results'!$C$8/12)</f>
        <v>0</v>
      </c>
      <c r="BD51" s="167">
        <f>BD50*('In depth results'!$C$8/12)</f>
        <v>0</v>
      </c>
      <c r="BE51" s="167">
        <f>BE50*('In depth results'!$C$8/12)</f>
        <v>0</v>
      </c>
      <c r="BF51" s="167">
        <f>BF50*('In depth results'!$C$8/12)</f>
        <v>0</v>
      </c>
      <c r="BG51" s="167">
        <f>BG50*('In depth results'!$C$8/12)</f>
        <v>0</v>
      </c>
      <c r="BH51" s="167">
        <f>BH50*('In depth results'!$C$8/12)</f>
        <v>0</v>
      </c>
      <c r="BI51" s="167">
        <f>BI50*('In depth results'!$C$8/12)</f>
        <v>0</v>
      </c>
      <c r="BJ51" s="167">
        <f>BJ50*('In depth results'!$C$8/12)</f>
        <v>0</v>
      </c>
      <c r="BK51" s="167">
        <f>BK50*('In depth results'!$C$8/12)</f>
        <v>0</v>
      </c>
      <c r="BL51" s="167">
        <f>BL50*('In depth results'!$C$8/12)</f>
        <v>0</v>
      </c>
      <c r="BM51" s="167">
        <f>BM50*('In depth results'!$C$8/12)</f>
        <v>0</v>
      </c>
      <c r="BN51" s="167">
        <f>BN50*('In depth results'!$C$8/12)</f>
        <v>0</v>
      </c>
      <c r="BO51" s="167">
        <f>BO50*('In depth results'!$C$8/12)</f>
        <v>0</v>
      </c>
      <c r="BP51" s="167">
        <f>BP50*('In depth results'!$C$8/12)</f>
        <v>0</v>
      </c>
      <c r="BQ51" s="167">
        <f>BQ50*('In depth results'!$C$8/12)</f>
        <v>0</v>
      </c>
      <c r="BR51" s="167">
        <f>BR50*('In depth results'!$C$8/12)</f>
        <v>0</v>
      </c>
      <c r="BS51" s="167">
        <f>BS50*('In depth results'!$C$8/12)</f>
        <v>0</v>
      </c>
      <c r="BT51" s="167">
        <f>BT50*('In depth results'!$C$8/12)</f>
        <v>0</v>
      </c>
      <c r="BU51" s="167">
        <f>BU50*('In depth results'!$C$8/12)</f>
        <v>0</v>
      </c>
      <c r="BV51" s="167">
        <f>BV50*('In depth results'!$C$8/12)</f>
        <v>0</v>
      </c>
      <c r="BW51" s="167">
        <f>BW50*('In depth results'!$C$8/12)</f>
        <v>0</v>
      </c>
      <c r="BX51" s="167">
        <f>BX50*('In depth results'!$C$8/12)</f>
        <v>0</v>
      </c>
      <c r="BY51" s="167">
        <f>BY50*('In depth results'!$C$8/12)</f>
        <v>0</v>
      </c>
      <c r="BZ51" s="167">
        <f>BZ50*('In depth results'!$C$8/12)</f>
        <v>0</v>
      </c>
      <c r="CA51" s="167">
        <f>CA50*('In depth results'!$C$8/12)</f>
        <v>0</v>
      </c>
      <c r="CB51" s="167">
        <f>CB50*('In depth results'!$C$8/12)</f>
        <v>0</v>
      </c>
      <c r="CC51" s="167">
        <f>CC50*('In depth results'!$C$8/12)</f>
        <v>0</v>
      </c>
      <c r="CD51" s="167">
        <f>CD50*('In depth results'!$C$8/12)</f>
        <v>0</v>
      </c>
      <c r="CE51" s="167">
        <f>CE50*('In depth results'!$C$8/12)</f>
        <v>0</v>
      </c>
      <c r="CF51" s="167">
        <f>CF50*('In depth results'!$C$8/12)</f>
        <v>0</v>
      </c>
      <c r="CG51" s="167">
        <f>CG50*('In depth results'!$C$8/12)</f>
        <v>0</v>
      </c>
      <c r="CH51" s="167">
        <f>CH50*('In depth results'!$C$8/12)</f>
        <v>0</v>
      </c>
      <c r="CI51" s="167">
        <f>CI50*('In depth results'!$C$8/12)</f>
        <v>0</v>
      </c>
      <c r="CJ51" s="167">
        <f>CJ50*('In depth results'!$C$8/12)</f>
        <v>0</v>
      </c>
      <c r="CK51" s="167">
        <f>CK50*('In depth results'!$C$8/12)</f>
        <v>0</v>
      </c>
      <c r="CL51" s="167">
        <f>CL50*('In depth results'!$C$8/12)</f>
        <v>0</v>
      </c>
      <c r="CM51" s="167">
        <f>CM50*('In depth results'!$C$8/12)</f>
        <v>0</v>
      </c>
      <c r="CN51" s="167">
        <f>CN50*('In depth results'!$C$8/12)</f>
        <v>0</v>
      </c>
      <c r="CO51" s="167">
        <f>CO50*('In depth results'!$C$8/12)</f>
        <v>0</v>
      </c>
      <c r="CP51" s="167">
        <f>CP50*('In depth results'!$C$8/12)</f>
        <v>0</v>
      </c>
      <c r="CQ51" s="167">
        <f>CQ50*('In depth results'!$C$8/12)</f>
        <v>0</v>
      </c>
      <c r="CR51" s="167">
        <f>CR50*('In depth results'!$C$8/12)</f>
        <v>0</v>
      </c>
      <c r="CS51" s="167">
        <f>CS50*('In depth results'!$C$8/12)</f>
        <v>0</v>
      </c>
      <c r="CT51" s="167">
        <f>CT50*('In depth results'!$C$8/12)</f>
        <v>0</v>
      </c>
      <c r="CU51" s="167">
        <f>CU50*('In depth results'!$C$8/12)</f>
        <v>0</v>
      </c>
      <c r="CV51" s="167">
        <f>CV50*('In depth results'!$C$8/12)</f>
        <v>0</v>
      </c>
      <c r="CW51" s="167">
        <f>CW50*('In depth results'!$C$8/12)</f>
        <v>0</v>
      </c>
      <c r="CX51" s="167">
        <f>CX50*('In depth results'!$C$8/12)</f>
        <v>0</v>
      </c>
      <c r="CY51" s="167">
        <f>CY50*('In depth results'!$C$8/12)</f>
        <v>0</v>
      </c>
      <c r="CZ51" s="167">
        <f>CZ50*('In depth results'!$C$8/12)</f>
        <v>0</v>
      </c>
      <c r="DA51" s="167">
        <f>DA50*('In depth results'!$C$8/12)</f>
        <v>0</v>
      </c>
      <c r="DB51" s="167">
        <f>DB50*('In depth results'!$C$8/12)</f>
        <v>0</v>
      </c>
      <c r="DC51" s="167">
        <f>DC50*('In depth results'!$C$8/12)</f>
        <v>0</v>
      </c>
      <c r="DD51" s="167">
        <f>DD50*('In depth results'!$C$8/12)</f>
        <v>0</v>
      </c>
      <c r="DE51" s="167">
        <f>DE50*('In depth results'!$C$8/12)</f>
        <v>0</v>
      </c>
      <c r="DF51" s="167">
        <f>DF50*('In depth results'!$C$8/12)</f>
        <v>0</v>
      </c>
      <c r="DG51" s="167">
        <f>DG50*('In depth results'!$C$8/12)</f>
        <v>0</v>
      </c>
      <c r="DH51" s="167">
        <f>DH50*('In depth results'!$C$8/12)</f>
        <v>0</v>
      </c>
      <c r="DI51" s="167">
        <f>DI50*('In depth results'!$C$8/12)</f>
        <v>0</v>
      </c>
      <c r="DJ51" s="167">
        <f>DJ50*('In depth results'!$C$8/12)</f>
        <v>0</v>
      </c>
      <c r="DK51" s="167">
        <f>DK50*('In depth results'!$C$8/12)</f>
        <v>0</v>
      </c>
      <c r="DL51" s="167">
        <f>DL50*('In depth results'!$C$8/12)</f>
        <v>0</v>
      </c>
      <c r="DM51" s="167">
        <f>DM50*('In depth results'!$C$8/12)</f>
        <v>0</v>
      </c>
      <c r="DN51" s="167">
        <f>DN50*('In depth results'!$C$8/12)</f>
        <v>0</v>
      </c>
      <c r="DO51" s="167">
        <f>DO50*('In depth results'!$C$8/12)</f>
        <v>0</v>
      </c>
      <c r="DP51" s="167">
        <f>DP50*('In depth results'!$C$8/12)</f>
        <v>0</v>
      </c>
      <c r="DQ51" s="167">
        <f>DQ50*('In depth results'!$C$8/12)</f>
        <v>0</v>
      </c>
      <c r="DR51" s="167">
        <f>DR50*('In depth results'!$C$8/12)</f>
        <v>0</v>
      </c>
      <c r="DS51" s="167">
        <f>DS50*('In depth results'!$C$8/12)</f>
        <v>0</v>
      </c>
      <c r="DT51" s="167">
        <f>DT50*('In depth results'!$C$8/12)</f>
        <v>0</v>
      </c>
      <c r="DU51" s="167">
        <f>DU50*('In depth results'!$C$8/12)</f>
        <v>0</v>
      </c>
      <c r="DV51" s="167">
        <f>DV50*('In depth results'!$C$8/12)</f>
        <v>0</v>
      </c>
      <c r="DW51" s="167">
        <f>DW50*('In depth results'!$C$8/12)</f>
        <v>0</v>
      </c>
      <c r="DX51" s="167">
        <f>DX50*('In depth results'!$C$8/12)</f>
        <v>0</v>
      </c>
      <c r="DY51" s="167">
        <f>DY50*('In depth results'!$C$8/12)</f>
        <v>0</v>
      </c>
      <c r="DZ51" s="167">
        <f>DZ50*('In depth results'!$C$8/12)</f>
        <v>0</v>
      </c>
      <c r="EA51" s="167">
        <f>EA50*('In depth results'!$C$8/12)</f>
        <v>0</v>
      </c>
      <c r="EB51" s="167">
        <f>EB50*('In depth results'!$C$8/12)</f>
        <v>0</v>
      </c>
      <c r="EC51" s="167">
        <f>EC50*('In depth results'!$C$8/12)</f>
        <v>0</v>
      </c>
      <c r="ED51" s="167">
        <f>ED50*('In depth results'!$C$8/12)</f>
        <v>0</v>
      </c>
      <c r="EE51" s="167">
        <f>EE50*('In depth results'!$C$8/12)</f>
        <v>0</v>
      </c>
    </row>
    <row r="52" spans="1:135" x14ac:dyDescent="0.35">
      <c r="A52" s="44"/>
      <c r="B52" s="166" t="s">
        <v>34</v>
      </c>
      <c r="C52" s="167">
        <f>'In depth results'!B8</f>
        <v>0</v>
      </c>
      <c r="D52" s="167">
        <f>D50+D51</f>
        <v>0</v>
      </c>
      <c r="E52" s="167">
        <f t="shared" ref="E52:BP52" si="739">E50+E51</f>
        <v>0</v>
      </c>
      <c r="F52" s="167">
        <f t="shared" si="739"/>
        <v>0</v>
      </c>
      <c r="G52" s="167">
        <f t="shared" si="739"/>
        <v>0</v>
      </c>
      <c r="H52" s="167">
        <f t="shared" si="739"/>
        <v>0</v>
      </c>
      <c r="I52" s="167">
        <f t="shared" si="739"/>
        <v>0</v>
      </c>
      <c r="J52" s="167">
        <f t="shared" si="739"/>
        <v>0</v>
      </c>
      <c r="K52" s="167">
        <f t="shared" si="739"/>
        <v>0</v>
      </c>
      <c r="L52" s="167">
        <f t="shared" si="739"/>
        <v>0</v>
      </c>
      <c r="M52" s="167">
        <f t="shared" si="739"/>
        <v>0</v>
      </c>
      <c r="N52" s="167">
        <f t="shared" si="739"/>
        <v>0</v>
      </c>
      <c r="O52" s="167">
        <f t="shared" si="739"/>
        <v>0</v>
      </c>
      <c r="P52" s="167">
        <f t="shared" si="739"/>
        <v>0</v>
      </c>
      <c r="Q52" s="167">
        <f t="shared" si="739"/>
        <v>0</v>
      </c>
      <c r="R52" s="167">
        <f t="shared" si="739"/>
        <v>0</v>
      </c>
      <c r="S52" s="167">
        <f t="shared" si="739"/>
        <v>0</v>
      </c>
      <c r="T52" s="167">
        <f t="shared" si="739"/>
        <v>0</v>
      </c>
      <c r="U52" s="167">
        <f t="shared" si="739"/>
        <v>0</v>
      </c>
      <c r="V52" s="167">
        <f t="shared" si="739"/>
        <v>0</v>
      </c>
      <c r="W52" s="167">
        <f t="shared" si="739"/>
        <v>0</v>
      </c>
      <c r="X52" s="167">
        <f t="shared" si="739"/>
        <v>0</v>
      </c>
      <c r="Y52" s="167">
        <f t="shared" si="739"/>
        <v>0</v>
      </c>
      <c r="Z52" s="167">
        <f t="shared" si="739"/>
        <v>0</v>
      </c>
      <c r="AA52" s="167">
        <f t="shared" si="739"/>
        <v>0</v>
      </c>
      <c r="AB52" s="167">
        <f t="shared" si="739"/>
        <v>0</v>
      </c>
      <c r="AC52" s="167">
        <f t="shared" si="739"/>
        <v>0</v>
      </c>
      <c r="AD52" s="167">
        <f t="shared" si="739"/>
        <v>0</v>
      </c>
      <c r="AE52" s="167">
        <f t="shared" si="739"/>
        <v>0</v>
      </c>
      <c r="AF52" s="167">
        <f t="shared" si="739"/>
        <v>0</v>
      </c>
      <c r="AG52" s="167">
        <f t="shared" si="739"/>
        <v>0</v>
      </c>
      <c r="AH52" s="167">
        <f t="shared" si="739"/>
        <v>0</v>
      </c>
      <c r="AI52" s="167">
        <f t="shared" si="739"/>
        <v>0</v>
      </c>
      <c r="AJ52" s="167">
        <f t="shared" si="739"/>
        <v>0</v>
      </c>
      <c r="AK52" s="167">
        <f t="shared" si="739"/>
        <v>0</v>
      </c>
      <c r="AL52" s="167">
        <f t="shared" si="739"/>
        <v>0</v>
      </c>
      <c r="AM52" s="167">
        <f t="shared" si="739"/>
        <v>0</v>
      </c>
      <c r="AN52" s="167">
        <f t="shared" si="739"/>
        <v>0</v>
      </c>
      <c r="AO52" s="167">
        <f t="shared" si="739"/>
        <v>0</v>
      </c>
      <c r="AP52" s="167">
        <f t="shared" si="739"/>
        <v>0</v>
      </c>
      <c r="AQ52" s="167">
        <f t="shared" si="739"/>
        <v>0</v>
      </c>
      <c r="AR52" s="167">
        <f t="shared" si="739"/>
        <v>0</v>
      </c>
      <c r="AS52" s="167">
        <f t="shared" si="739"/>
        <v>0</v>
      </c>
      <c r="AT52" s="167">
        <f t="shared" si="739"/>
        <v>0</v>
      </c>
      <c r="AU52" s="167">
        <f t="shared" si="739"/>
        <v>0</v>
      </c>
      <c r="AV52" s="167">
        <f t="shared" si="739"/>
        <v>0</v>
      </c>
      <c r="AW52" s="167">
        <f t="shared" si="739"/>
        <v>0</v>
      </c>
      <c r="AX52" s="167">
        <f t="shared" si="739"/>
        <v>0</v>
      </c>
      <c r="AY52" s="167">
        <f t="shared" si="739"/>
        <v>0</v>
      </c>
      <c r="AZ52" s="167">
        <f t="shared" si="739"/>
        <v>0</v>
      </c>
      <c r="BA52" s="167">
        <f t="shared" si="739"/>
        <v>0</v>
      </c>
      <c r="BB52" s="167">
        <f t="shared" si="739"/>
        <v>0</v>
      </c>
      <c r="BC52" s="167">
        <f t="shared" si="739"/>
        <v>0</v>
      </c>
      <c r="BD52" s="167">
        <f t="shared" si="739"/>
        <v>0</v>
      </c>
      <c r="BE52" s="167">
        <f t="shared" si="739"/>
        <v>0</v>
      </c>
      <c r="BF52" s="167">
        <f t="shared" si="739"/>
        <v>0</v>
      </c>
      <c r="BG52" s="167">
        <f t="shared" si="739"/>
        <v>0</v>
      </c>
      <c r="BH52" s="167">
        <f t="shared" si="739"/>
        <v>0</v>
      </c>
      <c r="BI52" s="167">
        <f t="shared" si="739"/>
        <v>0</v>
      </c>
      <c r="BJ52" s="167">
        <f t="shared" si="739"/>
        <v>0</v>
      </c>
      <c r="BK52" s="167">
        <f t="shared" si="739"/>
        <v>0</v>
      </c>
      <c r="BL52" s="167">
        <f t="shared" si="739"/>
        <v>0</v>
      </c>
      <c r="BM52" s="167">
        <f t="shared" si="739"/>
        <v>0</v>
      </c>
      <c r="BN52" s="167">
        <f t="shared" si="739"/>
        <v>0</v>
      </c>
      <c r="BO52" s="167">
        <f t="shared" si="739"/>
        <v>0</v>
      </c>
      <c r="BP52" s="167">
        <f t="shared" si="739"/>
        <v>0</v>
      </c>
      <c r="BQ52" s="167">
        <f t="shared" ref="BQ52:CU52" si="740">BQ50+BQ51</f>
        <v>0</v>
      </c>
      <c r="BR52" s="167">
        <f t="shared" si="740"/>
        <v>0</v>
      </c>
      <c r="BS52" s="167">
        <f t="shared" si="740"/>
        <v>0</v>
      </c>
      <c r="BT52" s="167">
        <f t="shared" si="740"/>
        <v>0</v>
      </c>
      <c r="BU52" s="167">
        <f t="shared" si="740"/>
        <v>0</v>
      </c>
      <c r="BV52" s="167">
        <f t="shared" si="740"/>
        <v>0</v>
      </c>
      <c r="BW52" s="167">
        <f t="shared" si="740"/>
        <v>0</v>
      </c>
      <c r="BX52" s="167">
        <f t="shared" si="740"/>
        <v>0</v>
      </c>
      <c r="BY52" s="167">
        <f t="shared" si="740"/>
        <v>0</v>
      </c>
      <c r="BZ52" s="167">
        <f t="shared" si="740"/>
        <v>0</v>
      </c>
      <c r="CA52" s="167">
        <f t="shared" si="740"/>
        <v>0</v>
      </c>
      <c r="CB52" s="167">
        <f t="shared" si="740"/>
        <v>0</v>
      </c>
      <c r="CC52" s="167">
        <f t="shared" si="740"/>
        <v>0</v>
      </c>
      <c r="CD52" s="167">
        <f t="shared" si="740"/>
        <v>0</v>
      </c>
      <c r="CE52" s="167">
        <f t="shared" si="740"/>
        <v>0</v>
      </c>
      <c r="CF52" s="167">
        <f t="shared" si="740"/>
        <v>0</v>
      </c>
      <c r="CG52" s="167">
        <f t="shared" si="740"/>
        <v>0</v>
      </c>
      <c r="CH52" s="167">
        <f t="shared" si="740"/>
        <v>0</v>
      </c>
      <c r="CI52" s="167">
        <f t="shared" si="740"/>
        <v>0</v>
      </c>
      <c r="CJ52" s="167">
        <f t="shared" si="740"/>
        <v>0</v>
      </c>
      <c r="CK52" s="167">
        <f t="shared" si="740"/>
        <v>0</v>
      </c>
      <c r="CL52" s="167">
        <f t="shared" si="740"/>
        <v>0</v>
      </c>
      <c r="CM52" s="167">
        <f t="shared" si="740"/>
        <v>0</v>
      </c>
      <c r="CN52" s="167">
        <f t="shared" si="740"/>
        <v>0</v>
      </c>
      <c r="CO52" s="167">
        <f t="shared" si="740"/>
        <v>0</v>
      </c>
      <c r="CP52" s="167">
        <f t="shared" si="740"/>
        <v>0</v>
      </c>
      <c r="CQ52" s="167">
        <f t="shared" si="740"/>
        <v>0</v>
      </c>
      <c r="CR52" s="167">
        <f t="shared" si="740"/>
        <v>0</v>
      </c>
      <c r="CS52" s="167">
        <f t="shared" si="740"/>
        <v>0</v>
      </c>
      <c r="CT52" s="167">
        <f t="shared" si="740"/>
        <v>0</v>
      </c>
      <c r="CU52" s="167">
        <f t="shared" si="740"/>
        <v>0</v>
      </c>
      <c r="CV52" s="167">
        <f t="shared" ref="CV52:EE52" si="741">CV50+CV51</f>
        <v>0</v>
      </c>
      <c r="CW52" s="167">
        <f t="shared" si="741"/>
        <v>0</v>
      </c>
      <c r="CX52" s="167">
        <f t="shared" si="741"/>
        <v>0</v>
      </c>
      <c r="CY52" s="167">
        <f t="shared" si="741"/>
        <v>0</v>
      </c>
      <c r="CZ52" s="167">
        <f t="shared" si="741"/>
        <v>0</v>
      </c>
      <c r="DA52" s="167">
        <f t="shared" si="741"/>
        <v>0</v>
      </c>
      <c r="DB52" s="167">
        <f t="shared" si="741"/>
        <v>0</v>
      </c>
      <c r="DC52" s="167">
        <f t="shared" si="741"/>
        <v>0</v>
      </c>
      <c r="DD52" s="167">
        <f t="shared" si="741"/>
        <v>0</v>
      </c>
      <c r="DE52" s="167">
        <f t="shared" si="741"/>
        <v>0</v>
      </c>
      <c r="DF52" s="167">
        <f t="shared" si="741"/>
        <v>0</v>
      </c>
      <c r="DG52" s="167">
        <f t="shared" si="741"/>
        <v>0</v>
      </c>
      <c r="DH52" s="167">
        <f t="shared" si="741"/>
        <v>0</v>
      </c>
      <c r="DI52" s="167">
        <f t="shared" si="741"/>
        <v>0</v>
      </c>
      <c r="DJ52" s="167">
        <f t="shared" si="741"/>
        <v>0</v>
      </c>
      <c r="DK52" s="167">
        <f t="shared" si="741"/>
        <v>0</v>
      </c>
      <c r="DL52" s="167">
        <f t="shared" si="741"/>
        <v>0</v>
      </c>
      <c r="DM52" s="167">
        <f t="shared" si="741"/>
        <v>0</v>
      </c>
      <c r="DN52" s="167">
        <f t="shared" si="741"/>
        <v>0</v>
      </c>
      <c r="DO52" s="167">
        <f t="shared" si="741"/>
        <v>0</v>
      </c>
      <c r="DP52" s="167">
        <f t="shared" si="741"/>
        <v>0</v>
      </c>
      <c r="DQ52" s="167">
        <f t="shared" si="741"/>
        <v>0</v>
      </c>
      <c r="DR52" s="167">
        <f t="shared" si="741"/>
        <v>0</v>
      </c>
      <c r="DS52" s="167">
        <f t="shared" si="741"/>
        <v>0</v>
      </c>
      <c r="DT52" s="167">
        <f t="shared" si="741"/>
        <v>0</v>
      </c>
      <c r="DU52" s="167">
        <f t="shared" si="741"/>
        <v>0</v>
      </c>
      <c r="DV52" s="167">
        <f t="shared" si="741"/>
        <v>0</v>
      </c>
      <c r="DW52" s="167">
        <f t="shared" si="741"/>
        <v>0</v>
      </c>
      <c r="DX52" s="167">
        <f t="shared" si="741"/>
        <v>0</v>
      </c>
      <c r="DY52" s="167">
        <f t="shared" si="741"/>
        <v>0</v>
      </c>
      <c r="DZ52" s="167">
        <f t="shared" si="741"/>
        <v>0</v>
      </c>
      <c r="EA52" s="167">
        <f t="shared" si="741"/>
        <v>0</v>
      </c>
      <c r="EB52" s="167">
        <f t="shared" si="741"/>
        <v>0</v>
      </c>
      <c r="EC52" s="167">
        <f t="shared" si="741"/>
        <v>0</v>
      </c>
      <c r="ED52" s="167">
        <f t="shared" si="741"/>
        <v>0</v>
      </c>
      <c r="EE52" s="167">
        <f t="shared" si="741"/>
        <v>0</v>
      </c>
    </row>
    <row r="53" spans="1:135" x14ac:dyDescent="0.35">
      <c r="A53" s="44"/>
      <c r="B53" s="166" t="s">
        <v>36</v>
      </c>
      <c r="C53" s="167">
        <f>'In depth results'!$M$8</f>
        <v>0</v>
      </c>
      <c r="D53" s="167">
        <f>'In depth results'!$M$8</f>
        <v>0</v>
      </c>
      <c r="E53" s="167">
        <f>'In depth results'!$M$8</f>
        <v>0</v>
      </c>
      <c r="F53" s="167">
        <f>'In depth results'!$M$8</f>
        <v>0</v>
      </c>
      <c r="G53" s="167">
        <f>'In depth results'!$M$8</f>
        <v>0</v>
      </c>
      <c r="H53" s="167">
        <f>'In depth results'!$M$8</f>
        <v>0</v>
      </c>
      <c r="I53" s="167">
        <f>'In depth results'!$M$8</f>
        <v>0</v>
      </c>
      <c r="J53" s="167">
        <f>'In depth results'!$M$8</f>
        <v>0</v>
      </c>
      <c r="K53" s="167">
        <f>'In depth results'!$M$8</f>
        <v>0</v>
      </c>
      <c r="L53" s="167">
        <f>'In depth results'!$M$8</f>
        <v>0</v>
      </c>
      <c r="M53" s="167">
        <f>'In depth results'!$M$8</f>
        <v>0</v>
      </c>
      <c r="N53" s="167">
        <f>'In depth results'!$M$8</f>
        <v>0</v>
      </c>
      <c r="O53" s="167">
        <f>'In depth results'!$M$8</f>
        <v>0</v>
      </c>
      <c r="P53" s="167">
        <f>'In depth results'!$M$8</f>
        <v>0</v>
      </c>
      <c r="Q53" s="167">
        <f>'In depth results'!$M$8</f>
        <v>0</v>
      </c>
      <c r="R53" s="167">
        <f>'In depth results'!$M$8</f>
        <v>0</v>
      </c>
      <c r="S53" s="167">
        <f>'In depth results'!$M$8</f>
        <v>0</v>
      </c>
      <c r="T53" s="167">
        <f>'In depth results'!$M$8</f>
        <v>0</v>
      </c>
      <c r="U53" s="167">
        <f>'In depth results'!$M$8</f>
        <v>0</v>
      </c>
      <c r="V53" s="167">
        <f>'In depth results'!$M$8</f>
        <v>0</v>
      </c>
      <c r="W53" s="167">
        <f>'In depth results'!$M$8</f>
        <v>0</v>
      </c>
      <c r="X53" s="167">
        <f>'In depth results'!$M$8</f>
        <v>0</v>
      </c>
      <c r="Y53" s="167">
        <f>'In depth results'!$M$8</f>
        <v>0</v>
      </c>
      <c r="Z53" s="167">
        <f>'In depth results'!$M$8</f>
        <v>0</v>
      </c>
      <c r="AA53" s="167">
        <f>'In depth results'!$M$8</f>
        <v>0</v>
      </c>
      <c r="AB53" s="167">
        <f>'In depth results'!$M$8</f>
        <v>0</v>
      </c>
      <c r="AC53" s="167">
        <f>'In depth results'!$M$8</f>
        <v>0</v>
      </c>
      <c r="AD53" s="167">
        <f>'In depth results'!$M$8</f>
        <v>0</v>
      </c>
      <c r="AE53" s="167">
        <f>'In depth results'!$M$8</f>
        <v>0</v>
      </c>
      <c r="AF53" s="167">
        <f>'In depth results'!$M$8</f>
        <v>0</v>
      </c>
      <c r="AG53" s="167">
        <f>'In depth results'!$M$8</f>
        <v>0</v>
      </c>
      <c r="AH53" s="167">
        <f>'In depth results'!$M$8</f>
        <v>0</v>
      </c>
      <c r="AI53" s="167">
        <f>'In depth results'!$M$8</f>
        <v>0</v>
      </c>
      <c r="AJ53" s="167">
        <f>'In depth results'!$M$8</f>
        <v>0</v>
      </c>
      <c r="AK53" s="167">
        <f>'In depth results'!$M$8</f>
        <v>0</v>
      </c>
      <c r="AL53" s="167">
        <f>'In depth results'!$M$8</f>
        <v>0</v>
      </c>
      <c r="AM53" s="167">
        <f>'In depth results'!$M$8</f>
        <v>0</v>
      </c>
      <c r="AN53" s="167">
        <f>'In depth results'!$M$8</f>
        <v>0</v>
      </c>
      <c r="AO53" s="167">
        <f>'In depth results'!$M$8</f>
        <v>0</v>
      </c>
      <c r="AP53" s="167">
        <f>'In depth results'!$M$8</f>
        <v>0</v>
      </c>
      <c r="AQ53" s="167">
        <f>'In depth results'!$M$8</f>
        <v>0</v>
      </c>
      <c r="AR53" s="167">
        <f>'In depth results'!$M$8</f>
        <v>0</v>
      </c>
      <c r="AS53" s="167">
        <f>'In depth results'!$M$8</f>
        <v>0</v>
      </c>
      <c r="AT53" s="167">
        <f>'In depth results'!$M$8</f>
        <v>0</v>
      </c>
      <c r="AU53" s="167">
        <f>'In depth results'!$M$8</f>
        <v>0</v>
      </c>
      <c r="AV53" s="167">
        <f>'In depth results'!$M$8</f>
        <v>0</v>
      </c>
      <c r="AW53" s="167">
        <f>'In depth results'!$M$8</f>
        <v>0</v>
      </c>
      <c r="AX53" s="167">
        <f>'In depth results'!$M$8</f>
        <v>0</v>
      </c>
      <c r="AY53" s="167">
        <f>'In depth results'!$M$8</f>
        <v>0</v>
      </c>
      <c r="AZ53" s="167">
        <f>'In depth results'!$M$8</f>
        <v>0</v>
      </c>
      <c r="BA53" s="167">
        <f>'In depth results'!$M$8</f>
        <v>0</v>
      </c>
      <c r="BB53" s="167">
        <f>'In depth results'!$M$8</f>
        <v>0</v>
      </c>
      <c r="BC53" s="167">
        <f>'In depth results'!$M$8</f>
        <v>0</v>
      </c>
      <c r="BD53" s="167">
        <f>'In depth results'!$M$8</f>
        <v>0</v>
      </c>
      <c r="BE53" s="167">
        <f>'In depth results'!$M$8</f>
        <v>0</v>
      </c>
      <c r="BF53" s="167">
        <f>'In depth results'!$M$8</f>
        <v>0</v>
      </c>
      <c r="BG53" s="167">
        <f>'In depth results'!$M$8</f>
        <v>0</v>
      </c>
      <c r="BH53" s="167">
        <f>'In depth results'!$M$8</f>
        <v>0</v>
      </c>
      <c r="BI53" s="167">
        <f>'In depth results'!$M$8</f>
        <v>0</v>
      </c>
      <c r="BJ53" s="167">
        <f>'In depth results'!$M$8</f>
        <v>0</v>
      </c>
      <c r="BK53" s="167">
        <f>'In depth results'!$M$8</f>
        <v>0</v>
      </c>
      <c r="BL53" s="167">
        <f>'In depth results'!$M$8</f>
        <v>0</v>
      </c>
      <c r="BM53" s="167">
        <f>'In depth results'!$M$8</f>
        <v>0</v>
      </c>
      <c r="BN53" s="167">
        <f>'In depth results'!$M$8</f>
        <v>0</v>
      </c>
      <c r="BO53" s="167">
        <f>'In depth results'!$M$8</f>
        <v>0</v>
      </c>
      <c r="BP53" s="167">
        <f>'In depth results'!$M$8</f>
        <v>0</v>
      </c>
      <c r="BQ53" s="167">
        <f>'In depth results'!$M$8</f>
        <v>0</v>
      </c>
      <c r="BR53" s="167">
        <f>'In depth results'!$M$8</f>
        <v>0</v>
      </c>
      <c r="BS53" s="167">
        <f>'In depth results'!$M$8</f>
        <v>0</v>
      </c>
      <c r="BT53" s="167">
        <f>'In depth results'!$M$8</f>
        <v>0</v>
      </c>
      <c r="BU53" s="167">
        <f>'In depth results'!$M$8</f>
        <v>0</v>
      </c>
      <c r="BV53" s="167">
        <f>'In depth results'!$M$8</f>
        <v>0</v>
      </c>
      <c r="BW53" s="167">
        <f>'In depth results'!$M$8</f>
        <v>0</v>
      </c>
      <c r="BX53" s="167">
        <f>'In depth results'!$M$8</f>
        <v>0</v>
      </c>
      <c r="BY53" s="167">
        <f>'In depth results'!$M$8</f>
        <v>0</v>
      </c>
      <c r="BZ53" s="167">
        <f>'In depth results'!$M$8</f>
        <v>0</v>
      </c>
      <c r="CA53" s="167">
        <f>'In depth results'!$M$8</f>
        <v>0</v>
      </c>
      <c r="CB53" s="167">
        <f>'In depth results'!$M$8</f>
        <v>0</v>
      </c>
      <c r="CC53" s="167">
        <f>'In depth results'!$M$8</f>
        <v>0</v>
      </c>
      <c r="CD53" s="167">
        <f>'In depth results'!$M$8</f>
        <v>0</v>
      </c>
      <c r="CE53" s="167">
        <f>'In depth results'!$M$8</f>
        <v>0</v>
      </c>
      <c r="CF53" s="167">
        <f>'In depth results'!$M$8</f>
        <v>0</v>
      </c>
      <c r="CG53" s="167">
        <f>'In depth results'!$M$8</f>
        <v>0</v>
      </c>
      <c r="CH53" s="167">
        <f>'In depth results'!$M$8</f>
        <v>0</v>
      </c>
      <c r="CI53" s="167">
        <f>'In depth results'!$M$8</f>
        <v>0</v>
      </c>
      <c r="CJ53" s="167">
        <f>'In depth results'!$M$8</f>
        <v>0</v>
      </c>
      <c r="CK53" s="167">
        <f>'In depth results'!$M$8</f>
        <v>0</v>
      </c>
      <c r="CL53" s="167">
        <f>'In depth results'!$M$8</f>
        <v>0</v>
      </c>
      <c r="CM53" s="167">
        <f>'In depth results'!$M$8</f>
        <v>0</v>
      </c>
      <c r="CN53" s="167">
        <f>'In depth results'!$M$8</f>
        <v>0</v>
      </c>
      <c r="CO53" s="167">
        <f>'In depth results'!$M$8</f>
        <v>0</v>
      </c>
      <c r="CP53" s="167">
        <f>'In depth results'!$M$8</f>
        <v>0</v>
      </c>
      <c r="CQ53" s="167">
        <f>'In depth results'!$M$8</f>
        <v>0</v>
      </c>
      <c r="CR53" s="167">
        <f>'In depth results'!$M$8</f>
        <v>0</v>
      </c>
      <c r="CS53" s="167">
        <f>'In depth results'!$M$8</f>
        <v>0</v>
      </c>
      <c r="CT53" s="167">
        <f>'In depth results'!$M$8</f>
        <v>0</v>
      </c>
      <c r="CU53" s="167">
        <f>'In depth results'!$M$8</f>
        <v>0</v>
      </c>
      <c r="CV53" s="167">
        <f>'In depth results'!$M$8</f>
        <v>0</v>
      </c>
      <c r="CW53" s="167">
        <f>'In depth results'!$M$8</f>
        <v>0</v>
      </c>
      <c r="CX53" s="167">
        <f>'In depth results'!$M$8</f>
        <v>0</v>
      </c>
      <c r="CY53" s="167">
        <f>'In depth results'!$M$8</f>
        <v>0</v>
      </c>
      <c r="CZ53" s="167">
        <f>'In depth results'!$M$8</f>
        <v>0</v>
      </c>
      <c r="DA53" s="167">
        <f>'In depth results'!$M$8</f>
        <v>0</v>
      </c>
      <c r="DB53" s="167">
        <f>'In depth results'!$M$8</f>
        <v>0</v>
      </c>
      <c r="DC53" s="167">
        <f>'In depth results'!$M$8</f>
        <v>0</v>
      </c>
      <c r="DD53" s="167">
        <f>'In depth results'!$M$8</f>
        <v>0</v>
      </c>
      <c r="DE53" s="167">
        <f>'In depth results'!$M$8</f>
        <v>0</v>
      </c>
      <c r="DF53" s="167">
        <f>'In depth results'!$M$8</f>
        <v>0</v>
      </c>
      <c r="DG53" s="167">
        <f>'In depth results'!$M$8</f>
        <v>0</v>
      </c>
      <c r="DH53" s="167">
        <f>'In depth results'!$M$8</f>
        <v>0</v>
      </c>
      <c r="DI53" s="167">
        <f>'In depth results'!$M$8</f>
        <v>0</v>
      </c>
      <c r="DJ53" s="167">
        <f>'In depth results'!$M$8</f>
        <v>0</v>
      </c>
      <c r="DK53" s="167">
        <f>'In depth results'!$M$8</f>
        <v>0</v>
      </c>
      <c r="DL53" s="167">
        <f>'In depth results'!$M$8</f>
        <v>0</v>
      </c>
      <c r="DM53" s="167">
        <f>'In depth results'!$M$8</f>
        <v>0</v>
      </c>
      <c r="DN53" s="167">
        <f>'In depth results'!$M$8</f>
        <v>0</v>
      </c>
      <c r="DO53" s="167">
        <f>'In depth results'!$M$8</f>
        <v>0</v>
      </c>
      <c r="DP53" s="167">
        <f>'In depth results'!$M$8</f>
        <v>0</v>
      </c>
      <c r="DQ53" s="167">
        <f>'In depth results'!$M$8</f>
        <v>0</v>
      </c>
      <c r="DR53" s="167">
        <f>'In depth results'!$M$8</f>
        <v>0</v>
      </c>
      <c r="DS53" s="167">
        <f>'In depth results'!$M$8</f>
        <v>0</v>
      </c>
      <c r="DT53" s="167">
        <f>'In depth results'!$M$8</f>
        <v>0</v>
      </c>
      <c r="DU53" s="167">
        <f>'In depth results'!$M$8</f>
        <v>0</v>
      </c>
      <c r="DV53" s="167">
        <f>'In depth results'!$M$8</f>
        <v>0</v>
      </c>
      <c r="DW53" s="167">
        <f>'In depth results'!$M$8</f>
        <v>0</v>
      </c>
      <c r="DX53" s="167">
        <f>'In depth results'!$M$8</f>
        <v>0</v>
      </c>
      <c r="DY53" s="167">
        <f>'In depth results'!$M$8</f>
        <v>0</v>
      </c>
      <c r="DZ53" s="167">
        <f>'In depth results'!$M$8</f>
        <v>0</v>
      </c>
      <c r="EA53" s="167">
        <f>'In depth results'!$M$8</f>
        <v>0</v>
      </c>
      <c r="EB53" s="167">
        <f>'In depth results'!$M$8</f>
        <v>0</v>
      </c>
      <c r="EC53" s="167">
        <f>'In depth results'!$M$8</f>
        <v>0</v>
      </c>
      <c r="ED53" s="167">
        <f>'In depth results'!$M$8</f>
        <v>0</v>
      </c>
      <c r="EE53" s="167">
        <f>'In depth results'!$M$8</f>
        <v>0</v>
      </c>
    </row>
    <row r="54" spans="1:135" x14ac:dyDescent="0.35">
      <c r="A54" s="44"/>
      <c r="B54" s="166" t="s">
        <v>37</v>
      </c>
      <c r="C54" s="167">
        <f>C52-C53+C51</f>
        <v>0</v>
      </c>
      <c r="D54" s="167">
        <f>IF(D53&gt;D52,0,D52-D53)</f>
        <v>0</v>
      </c>
      <c r="E54" s="167">
        <f t="shared" ref="E54:BP54" si="742">IF(E53&gt;E52,0,E52-E53)</f>
        <v>0</v>
      </c>
      <c r="F54" s="167">
        <f t="shared" si="742"/>
        <v>0</v>
      </c>
      <c r="G54" s="167">
        <f t="shared" si="742"/>
        <v>0</v>
      </c>
      <c r="H54" s="167">
        <f t="shared" si="742"/>
        <v>0</v>
      </c>
      <c r="I54" s="167">
        <f t="shared" si="742"/>
        <v>0</v>
      </c>
      <c r="J54" s="167">
        <f t="shared" si="742"/>
        <v>0</v>
      </c>
      <c r="K54" s="167">
        <f t="shared" si="742"/>
        <v>0</v>
      </c>
      <c r="L54" s="167">
        <f t="shared" si="742"/>
        <v>0</v>
      </c>
      <c r="M54" s="167">
        <f t="shared" si="742"/>
        <v>0</v>
      </c>
      <c r="N54" s="167">
        <f t="shared" si="742"/>
        <v>0</v>
      </c>
      <c r="O54" s="167">
        <f t="shared" si="742"/>
        <v>0</v>
      </c>
      <c r="P54" s="167">
        <f t="shared" si="742"/>
        <v>0</v>
      </c>
      <c r="Q54" s="167">
        <f t="shared" si="742"/>
        <v>0</v>
      </c>
      <c r="R54" s="167">
        <f t="shared" si="742"/>
        <v>0</v>
      </c>
      <c r="S54" s="167">
        <f t="shared" si="742"/>
        <v>0</v>
      </c>
      <c r="T54" s="167">
        <f t="shared" si="742"/>
        <v>0</v>
      </c>
      <c r="U54" s="167">
        <f t="shared" si="742"/>
        <v>0</v>
      </c>
      <c r="V54" s="167">
        <f t="shared" si="742"/>
        <v>0</v>
      </c>
      <c r="W54" s="167">
        <f t="shared" si="742"/>
        <v>0</v>
      </c>
      <c r="X54" s="167">
        <f t="shared" si="742"/>
        <v>0</v>
      </c>
      <c r="Y54" s="167">
        <f t="shared" si="742"/>
        <v>0</v>
      </c>
      <c r="Z54" s="167">
        <f t="shared" si="742"/>
        <v>0</v>
      </c>
      <c r="AA54" s="167">
        <f t="shared" si="742"/>
        <v>0</v>
      </c>
      <c r="AB54" s="167">
        <f t="shared" si="742"/>
        <v>0</v>
      </c>
      <c r="AC54" s="167">
        <f t="shared" si="742"/>
        <v>0</v>
      </c>
      <c r="AD54" s="167">
        <f t="shared" si="742"/>
        <v>0</v>
      </c>
      <c r="AE54" s="167">
        <f t="shared" si="742"/>
        <v>0</v>
      </c>
      <c r="AF54" s="167">
        <f t="shared" si="742"/>
        <v>0</v>
      </c>
      <c r="AG54" s="167">
        <f t="shared" si="742"/>
        <v>0</v>
      </c>
      <c r="AH54" s="167">
        <f t="shared" si="742"/>
        <v>0</v>
      </c>
      <c r="AI54" s="167">
        <f t="shared" si="742"/>
        <v>0</v>
      </c>
      <c r="AJ54" s="167">
        <f t="shared" si="742"/>
        <v>0</v>
      </c>
      <c r="AK54" s="167">
        <f t="shared" si="742"/>
        <v>0</v>
      </c>
      <c r="AL54" s="167">
        <f t="shared" si="742"/>
        <v>0</v>
      </c>
      <c r="AM54" s="167">
        <f t="shared" si="742"/>
        <v>0</v>
      </c>
      <c r="AN54" s="167">
        <f t="shared" si="742"/>
        <v>0</v>
      </c>
      <c r="AO54" s="167">
        <f t="shared" si="742"/>
        <v>0</v>
      </c>
      <c r="AP54" s="167">
        <f t="shared" si="742"/>
        <v>0</v>
      </c>
      <c r="AQ54" s="167">
        <f t="shared" si="742"/>
        <v>0</v>
      </c>
      <c r="AR54" s="167">
        <f t="shared" si="742"/>
        <v>0</v>
      </c>
      <c r="AS54" s="167">
        <f t="shared" si="742"/>
        <v>0</v>
      </c>
      <c r="AT54" s="167">
        <f t="shared" si="742"/>
        <v>0</v>
      </c>
      <c r="AU54" s="167">
        <f t="shared" si="742"/>
        <v>0</v>
      </c>
      <c r="AV54" s="167">
        <f t="shared" si="742"/>
        <v>0</v>
      </c>
      <c r="AW54" s="167">
        <f t="shared" si="742"/>
        <v>0</v>
      </c>
      <c r="AX54" s="167">
        <f t="shared" si="742"/>
        <v>0</v>
      </c>
      <c r="AY54" s="167">
        <f t="shared" si="742"/>
        <v>0</v>
      </c>
      <c r="AZ54" s="167">
        <f t="shared" si="742"/>
        <v>0</v>
      </c>
      <c r="BA54" s="167">
        <f t="shared" si="742"/>
        <v>0</v>
      </c>
      <c r="BB54" s="167">
        <f t="shared" si="742"/>
        <v>0</v>
      </c>
      <c r="BC54" s="167">
        <f t="shared" si="742"/>
        <v>0</v>
      </c>
      <c r="BD54" s="167">
        <f t="shared" si="742"/>
        <v>0</v>
      </c>
      <c r="BE54" s="167">
        <f t="shared" si="742"/>
        <v>0</v>
      </c>
      <c r="BF54" s="167">
        <f t="shared" si="742"/>
        <v>0</v>
      </c>
      <c r="BG54" s="167">
        <f t="shared" si="742"/>
        <v>0</v>
      </c>
      <c r="BH54" s="167">
        <f t="shared" si="742"/>
        <v>0</v>
      </c>
      <c r="BI54" s="167">
        <f t="shared" si="742"/>
        <v>0</v>
      </c>
      <c r="BJ54" s="167">
        <f t="shared" si="742"/>
        <v>0</v>
      </c>
      <c r="BK54" s="167">
        <f t="shared" si="742"/>
        <v>0</v>
      </c>
      <c r="BL54" s="167">
        <f t="shared" si="742"/>
        <v>0</v>
      </c>
      <c r="BM54" s="167">
        <f t="shared" si="742"/>
        <v>0</v>
      </c>
      <c r="BN54" s="167">
        <f t="shared" si="742"/>
        <v>0</v>
      </c>
      <c r="BO54" s="167">
        <f t="shared" si="742"/>
        <v>0</v>
      </c>
      <c r="BP54" s="167">
        <f t="shared" si="742"/>
        <v>0</v>
      </c>
      <c r="BQ54" s="167">
        <f t="shared" ref="BQ54:CU54" si="743">IF(BQ53&gt;BQ52,0,BQ52-BQ53)</f>
        <v>0</v>
      </c>
      <c r="BR54" s="167">
        <f t="shared" si="743"/>
        <v>0</v>
      </c>
      <c r="BS54" s="167">
        <f t="shared" si="743"/>
        <v>0</v>
      </c>
      <c r="BT54" s="167">
        <f t="shared" si="743"/>
        <v>0</v>
      </c>
      <c r="BU54" s="167">
        <f t="shared" si="743"/>
        <v>0</v>
      </c>
      <c r="BV54" s="167">
        <f t="shared" si="743"/>
        <v>0</v>
      </c>
      <c r="BW54" s="167">
        <f t="shared" si="743"/>
        <v>0</v>
      </c>
      <c r="BX54" s="167">
        <f t="shared" si="743"/>
        <v>0</v>
      </c>
      <c r="BY54" s="167">
        <f t="shared" si="743"/>
        <v>0</v>
      </c>
      <c r="BZ54" s="167">
        <f t="shared" si="743"/>
        <v>0</v>
      </c>
      <c r="CA54" s="167">
        <f t="shared" si="743"/>
        <v>0</v>
      </c>
      <c r="CB54" s="167">
        <f t="shared" si="743"/>
        <v>0</v>
      </c>
      <c r="CC54" s="167">
        <f t="shared" si="743"/>
        <v>0</v>
      </c>
      <c r="CD54" s="167">
        <f t="shared" si="743"/>
        <v>0</v>
      </c>
      <c r="CE54" s="167">
        <f t="shared" si="743"/>
        <v>0</v>
      </c>
      <c r="CF54" s="167">
        <f t="shared" si="743"/>
        <v>0</v>
      </c>
      <c r="CG54" s="167">
        <f t="shared" si="743"/>
        <v>0</v>
      </c>
      <c r="CH54" s="167">
        <f t="shared" si="743"/>
        <v>0</v>
      </c>
      <c r="CI54" s="167">
        <f t="shared" si="743"/>
        <v>0</v>
      </c>
      <c r="CJ54" s="167">
        <f t="shared" si="743"/>
        <v>0</v>
      </c>
      <c r="CK54" s="167">
        <f t="shared" si="743"/>
        <v>0</v>
      </c>
      <c r="CL54" s="167">
        <f t="shared" si="743"/>
        <v>0</v>
      </c>
      <c r="CM54" s="167">
        <f t="shared" si="743"/>
        <v>0</v>
      </c>
      <c r="CN54" s="167">
        <f t="shared" si="743"/>
        <v>0</v>
      </c>
      <c r="CO54" s="167">
        <f t="shared" si="743"/>
        <v>0</v>
      </c>
      <c r="CP54" s="167">
        <f t="shared" si="743"/>
        <v>0</v>
      </c>
      <c r="CQ54" s="167">
        <f t="shared" si="743"/>
        <v>0</v>
      </c>
      <c r="CR54" s="167">
        <f t="shared" si="743"/>
        <v>0</v>
      </c>
      <c r="CS54" s="167">
        <f t="shared" si="743"/>
        <v>0</v>
      </c>
      <c r="CT54" s="167">
        <f t="shared" si="743"/>
        <v>0</v>
      </c>
      <c r="CU54" s="167">
        <f t="shared" si="743"/>
        <v>0</v>
      </c>
      <c r="CV54" s="167">
        <f t="shared" ref="CV54" si="744">IF(CV53&gt;CV52,0,CV52-CV53)</f>
        <v>0</v>
      </c>
      <c r="CW54" s="167">
        <f t="shared" ref="CW54" si="745">IF(CW53&gt;CW52,0,CW52-CW53)</f>
        <v>0</v>
      </c>
      <c r="CX54" s="167">
        <f t="shared" ref="CX54" si="746">IF(CX53&gt;CX52,0,CX52-CX53)</f>
        <v>0</v>
      </c>
      <c r="CY54" s="167">
        <f t="shared" ref="CY54" si="747">IF(CY53&gt;CY52,0,CY52-CY53)</f>
        <v>0</v>
      </c>
      <c r="CZ54" s="167">
        <f t="shared" ref="CZ54" si="748">IF(CZ53&gt;CZ52,0,CZ52-CZ53)</f>
        <v>0</v>
      </c>
      <c r="DA54" s="167">
        <f t="shared" ref="DA54" si="749">IF(DA53&gt;DA52,0,DA52-DA53)</f>
        <v>0</v>
      </c>
      <c r="DB54" s="167">
        <f t="shared" ref="DB54" si="750">IF(DB53&gt;DB52,0,DB52-DB53)</f>
        <v>0</v>
      </c>
      <c r="DC54" s="167">
        <f t="shared" ref="DC54" si="751">IF(DC53&gt;DC52,0,DC52-DC53)</f>
        <v>0</v>
      </c>
      <c r="DD54" s="167">
        <f t="shared" ref="DD54" si="752">IF(DD53&gt;DD52,0,DD52-DD53)</f>
        <v>0</v>
      </c>
      <c r="DE54" s="167">
        <f t="shared" ref="DE54" si="753">IF(DE53&gt;DE52,0,DE52-DE53)</f>
        <v>0</v>
      </c>
      <c r="DF54" s="167">
        <f t="shared" ref="DF54" si="754">IF(DF53&gt;DF52,0,DF52-DF53)</f>
        <v>0</v>
      </c>
      <c r="DG54" s="167">
        <f t="shared" ref="DG54" si="755">IF(DG53&gt;DG52,0,DG52-DG53)</f>
        <v>0</v>
      </c>
      <c r="DH54" s="167">
        <f t="shared" ref="DH54" si="756">IF(DH53&gt;DH52,0,DH52-DH53)</f>
        <v>0</v>
      </c>
      <c r="DI54" s="167">
        <f t="shared" ref="DI54" si="757">IF(DI53&gt;DI52,0,DI52-DI53)</f>
        <v>0</v>
      </c>
      <c r="DJ54" s="167">
        <f t="shared" ref="DJ54" si="758">IF(DJ53&gt;DJ52,0,DJ52-DJ53)</f>
        <v>0</v>
      </c>
      <c r="DK54" s="167">
        <f t="shared" ref="DK54" si="759">IF(DK53&gt;DK52,0,DK52-DK53)</f>
        <v>0</v>
      </c>
      <c r="DL54" s="167">
        <f t="shared" ref="DL54" si="760">IF(DL53&gt;DL52,0,DL52-DL53)</f>
        <v>0</v>
      </c>
      <c r="DM54" s="167">
        <f t="shared" ref="DM54" si="761">IF(DM53&gt;DM52,0,DM52-DM53)</f>
        <v>0</v>
      </c>
      <c r="DN54" s="167">
        <f t="shared" ref="DN54" si="762">IF(DN53&gt;DN52,0,DN52-DN53)</f>
        <v>0</v>
      </c>
      <c r="DO54" s="167">
        <f t="shared" ref="DO54" si="763">IF(DO53&gt;DO52,0,DO52-DO53)</f>
        <v>0</v>
      </c>
      <c r="DP54" s="167">
        <f t="shared" ref="DP54" si="764">IF(DP53&gt;DP52,0,DP52-DP53)</f>
        <v>0</v>
      </c>
      <c r="DQ54" s="167">
        <f t="shared" ref="DQ54" si="765">IF(DQ53&gt;DQ52,0,DQ52-DQ53)</f>
        <v>0</v>
      </c>
      <c r="DR54" s="167">
        <f t="shared" ref="DR54" si="766">IF(DR53&gt;DR52,0,DR52-DR53)</f>
        <v>0</v>
      </c>
      <c r="DS54" s="167">
        <f t="shared" ref="DS54" si="767">IF(DS53&gt;DS52,0,DS52-DS53)</f>
        <v>0</v>
      </c>
      <c r="DT54" s="167">
        <f t="shared" ref="DT54" si="768">IF(DT53&gt;DT52,0,DT52-DT53)</f>
        <v>0</v>
      </c>
      <c r="DU54" s="167">
        <f t="shared" ref="DU54" si="769">IF(DU53&gt;DU52,0,DU52-DU53)</f>
        <v>0</v>
      </c>
      <c r="DV54" s="167">
        <f t="shared" ref="DV54" si="770">IF(DV53&gt;DV52,0,DV52-DV53)</f>
        <v>0</v>
      </c>
      <c r="DW54" s="167">
        <f t="shared" ref="DW54" si="771">IF(DW53&gt;DW52,0,DW52-DW53)</f>
        <v>0</v>
      </c>
      <c r="DX54" s="167">
        <f t="shared" ref="DX54" si="772">IF(DX53&gt;DX52,0,DX52-DX53)</f>
        <v>0</v>
      </c>
      <c r="DY54" s="167">
        <f t="shared" ref="DY54" si="773">IF(DY53&gt;DY52,0,DY52-DY53)</f>
        <v>0</v>
      </c>
      <c r="DZ54" s="167">
        <f t="shared" ref="DZ54" si="774">IF(DZ53&gt;DZ52,0,DZ52-DZ53)</f>
        <v>0</v>
      </c>
      <c r="EA54" s="167">
        <f t="shared" ref="EA54" si="775">IF(EA53&gt;EA52,0,EA52-EA53)</f>
        <v>0</v>
      </c>
      <c r="EB54" s="167">
        <f t="shared" ref="EB54" si="776">IF(EB53&gt;EB52,0,EB52-EB53)</f>
        <v>0</v>
      </c>
      <c r="EC54" s="167">
        <f t="shared" ref="EC54" si="777">IF(EC53&gt;EC52,0,EC52-EC53)</f>
        <v>0</v>
      </c>
      <c r="ED54" s="167">
        <f t="shared" ref="ED54" si="778">IF(ED53&gt;ED52,0,ED52-ED53)</f>
        <v>0</v>
      </c>
      <c r="EE54" s="167">
        <f t="shared" ref="EE54" si="779">IF(EE53&gt;EE52,0,EE52-EE53)</f>
        <v>0</v>
      </c>
    </row>
    <row r="55" spans="1:135" x14ac:dyDescent="0.35">
      <c r="A55" s="44"/>
      <c r="B55" s="166"/>
      <c r="C55" s="165" t="str">
        <f>IF(C54=0,"PAID OFF","")</f>
        <v>PAID OFF</v>
      </c>
      <c r="D55" s="165" t="str">
        <f t="shared" ref="D55:BO55" si="780">IF(D54=0,"PAID OFF","")</f>
        <v>PAID OFF</v>
      </c>
      <c r="E55" s="165" t="str">
        <f t="shared" si="780"/>
        <v>PAID OFF</v>
      </c>
      <c r="F55" s="165" t="str">
        <f t="shared" si="780"/>
        <v>PAID OFF</v>
      </c>
      <c r="G55" s="165" t="str">
        <f t="shared" si="780"/>
        <v>PAID OFF</v>
      </c>
      <c r="H55" s="165" t="str">
        <f t="shared" si="780"/>
        <v>PAID OFF</v>
      </c>
      <c r="I55" s="165" t="str">
        <f t="shared" si="780"/>
        <v>PAID OFF</v>
      </c>
      <c r="J55" s="165" t="str">
        <f t="shared" si="780"/>
        <v>PAID OFF</v>
      </c>
      <c r="K55" s="165" t="str">
        <f t="shared" si="780"/>
        <v>PAID OFF</v>
      </c>
      <c r="L55" s="165" t="str">
        <f t="shared" si="780"/>
        <v>PAID OFF</v>
      </c>
      <c r="M55" s="165" t="str">
        <f t="shared" si="780"/>
        <v>PAID OFF</v>
      </c>
      <c r="N55" s="165" t="str">
        <f t="shared" si="780"/>
        <v>PAID OFF</v>
      </c>
      <c r="O55" s="165" t="str">
        <f t="shared" si="780"/>
        <v>PAID OFF</v>
      </c>
      <c r="P55" s="165" t="str">
        <f t="shared" si="780"/>
        <v>PAID OFF</v>
      </c>
      <c r="Q55" s="165" t="str">
        <f t="shared" si="780"/>
        <v>PAID OFF</v>
      </c>
      <c r="R55" s="165" t="str">
        <f t="shared" si="780"/>
        <v>PAID OFF</v>
      </c>
      <c r="S55" s="165" t="str">
        <f t="shared" si="780"/>
        <v>PAID OFF</v>
      </c>
      <c r="T55" s="165" t="str">
        <f t="shared" si="780"/>
        <v>PAID OFF</v>
      </c>
      <c r="U55" s="165" t="str">
        <f t="shared" si="780"/>
        <v>PAID OFF</v>
      </c>
      <c r="V55" s="165" t="str">
        <f t="shared" si="780"/>
        <v>PAID OFF</v>
      </c>
      <c r="W55" s="165" t="str">
        <f t="shared" si="780"/>
        <v>PAID OFF</v>
      </c>
      <c r="X55" s="165" t="str">
        <f t="shared" si="780"/>
        <v>PAID OFF</v>
      </c>
      <c r="Y55" s="165" t="str">
        <f t="shared" si="780"/>
        <v>PAID OFF</v>
      </c>
      <c r="Z55" s="165" t="str">
        <f t="shared" si="780"/>
        <v>PAID OFF</v>
      </c>
      <c r="AA55" s="165" t="str">
        <f t="shared" si="780"/>
        <v>PAID OFF</v>
      </c>
      <c r="AB55" s="165" t="str">
        <f t="shared" si="780"/>
        <v>PAID OFF</v>
      </c>
      <c r="AC55" s="165" t="str">
        <f t="shared" si="780"/>
        <v>PAID OFF</v>
      </c>
      <c r="AD55" s="165" t="str">
        <f t="shared" si="780"/>
        <v>PAID OFF</v>
      </c>
      <c r="AE55" s="165" t="str">
        <f t="shared" si="780"/>
        <v>PAID OFF</v>
      </c>
      <c r="AF55" s="165" t="str">
        <f t="shared" si="780"/>
        <v>PAID OFF</v>
      </c>
      <c r="AG55" s="165" t="str">
        <f t="shared" si="780"/>
        <v>PAID OFF</v>
      </c>
      <c r="AH55" s="165" t="str">
        <f t="shared" si="780"/>
        <v>PAID OFF</v>
      </c>
      <c r="AI55" s="165" t="str">
        <f t="shared" si="780"/>
        <v>PAID OFF</v>
      </c>
      <c r="AJ55" s="165" t="str">
        <f t="shared" si="780"/>
        <v>PAID OFF</v>
      </c>
      <c r="AK55" s="165" t="str">
        <f t="shared" si="780"/>
        <v>PAID OFF</v>
      </c>
      <c r="AL55" s="165" t="str">
        <f t="shared" si="780"/>
        <v>PAID OFF</v>
      </c>
      <c r="AM55" s="165" t="str">
        <f t="shared" si="780"/>
        <v>PAID OFF</v>
      </c>
      <c r="AN55" s="165" t="str">
        <f t="shared" si="780"/>
        <v>PAID OFF</v>
      </c>
      <c r="AO55" s="165" t="str">
        <f t="shared" si="780"/>
        <v>PAID OFF</v>
      </c>
      <c r="AP55" s="165" t="str">
        <f t="shared" si="780"/>
        <v>PAID OFF</v>
      </c>
      <c r="AQ55" s="165" t="str">
        <f t="shared" si="780"/>
        <v>PAID OFF</v>
      </c>
      <c r="AR55" s="165" t="str">
        <f t="shared" si="780"/>
        <v>PAID OFF</v>
      </c>
      <c r="AS55" s="165" t="str">
        <f t="shared" si="780"/>
        <v>PAID OFF</v>
      </c>
      <c r="AT55" s="165" t="str">
        <f t="shared" si="780"/>
        <v>PAID OFF</v>
      </c>
      <c r="AU55" s="165" t="str">
        <f t="shared" si="780"/>
        <v>PAID OFF</v>
      </c>
      <c r="AV55" s="165" t="str">
        <f t="shared" si="780"/>
        <v>PAID OFF</v>
      </c>
      <c r="AW55" s="165" t="str">
        <f t="shared" si="780"/>
        <v>PAID OFF</v>
      </c>
      <c r="AX55" s="165" t="str">
        <f t="shared" si="780"/>
        <v>PAID OFF</v>
      </c>
      <c r="AY55" s="165" t="str">
        <f t="shared" si="780"/>
        <v>PAID OFF</v>
      </c>
      <c r="AZ55" s="165" t="str">
        <f t="shared" si="780"/>
        <v>PAID OFF</v>
      </c>
      <c r="BA55" s="165" t="str">
        <f t="shared" si="780"/>
        <v>PAID OFF</v>
      </c>
      <c r="BB55" s="165" t="str">
        <f t="shared" si="780"/>
        <v>PAID OFF</v>
      </c>
      <c r="BC55" s="165" t="str">
        <f t="shared" si="780"/>
        <v>PAID OFF</v>
      </c>
      <c r="BD55" s="165" t="str">
        <f t="shared" si="780"/>
        <v>PAID OFF</v>
      </c>
      <c r="BE55" s="165" t="str">
        <f t="shared" si="780"/>
        <v>PAID OFF</v>
      </c>
      <c r="BF55" s="165" t="str">
        <f t="shared" si="780"/>
        <v>PAID OFF</v>
      </c>
      <c r="BG55" s="165" t="str">
        <f t="shared" si="780"/>
        <v>PAID OFF</v>
      </c>
      <c r="BH55" s="165" t="str">
        <f t="shared" si="780"/>
        <v>PAID OFF</v>
      </c>
      <c r="BI55" s="165" t="str">
        <f t="shared" si="780"/>
        <v>PAID OFF</v>
      </c>
      <c r="BJ55" s="165" t="str">
        <f t="shared" si="780"/>
        <v>PAID OFF</v>
      </c>
      <c r="BK55" s="165" t="str">
        <f t="shared" si="780"/>
        <v>PAID OFF</v>
      </c>
      <c r="BL55" s="165" t="str">
        <f t="shared" si="780"/>
        <v>PAID OFF</v>
      </c>
      <c r="BM55" s="165" t="str">
        <f t="shared" si="780"/>
        <v>PAID OFF</v>
      </c>
      <c r="BN55" s="165" t="str">
        <f t="shared" si="780"/>
        <v>PAID OFF</v>
      </c>
      <c r="BO55" s="165" t="str">
        <f t="shared" si="780"/>
        <v>PAID OFF</v>
      </c>
      <c r="BP55" s="165" t="str">
        <f t="shared" ref="BP55:CU55" si="781">IF(BP54=0,"PAID OFF","")</f>
        <v>PAID OFF</v>
      </c>
      <c r="BQ55" s="165" t="str">
        <f t="shared" si="781"/>
        <v>PAID OFF</v>
      </c>
      <c r="BR55" s="165" t="str">
        <f t="shared" si="781"/>
        <v>PAID OFF</v>
      </c>
      <c r="BS55" s="165" t="str">
        <f t="shared" si="781"/>
        <v>PAID OFF</v>
      </c>
      <c r="BT55" s="165" t="str">
        <f t="shared" si="781"/>
        <v>PAID OFF</v>
      </c>
      <c r="BU55" s="165" t="str">
        <f t="shared" si="781"/>
        <v>PAID OFF</v>
      </c>
      <c r="BV55" s="165" t="str">
        <f t="shared" si="781"/>
        <v>PAID OFF</v>
      </c>
      <c r="BW55" s="165" t="str">
        <f t="shared" si="781"/>
        <v>PAID OFF</v>
      </c>
      <c r="BX55" s="165" t="str">
        <f t="shared" si="781"/>
        <v>PAID OFF</v>
      </c>
      <c r="BY55" s="165" t="str">
        <f t="shared" si="781"/>
        <v>PAID OFF</v>
      </c>
      <c r="BZ55" s="165" t="str">
        <f t="shared" si="781"/>
        <v>PAID OFF</v>
      </c>
      <c r="CA55" s="165" t="str">
        <f t="shared" si="781"/>
        <v>PAID OFF</v>
      </c>
      <c r="CB55" s="165" t="str">
        <f t="shared" si="781"/>
        <v>PAID OFF</v>
      </c>
      <c r="CC55" s="165" t="str">
        <f t="shared" si="781"/>
        <v>PAID OFF</v>
      </c>
      <c r="CD55" s="165" t="str">
        <f t="shared" si="781"/>
        <v>PAID OFF</v>
      </c>
      <c r="CE55" s="165" t="str">
        <f t="shared" si="781"/>
        <v>PAID OFF</v>
      </c>
      <c r="CF55" s="165" t="str">
        <f t="shared" si="781"/>
        <v>PAID OFF</v>
      </c>
      <c r="CG55" s="165" t="str">
        <f t="shared" si="781"/>
        <v>PAID OFF</v>
      </c>
      <c r="CH55" s="165" t="str">
        <f t="shared" si="781"/>
        <v>PAID OFF</v>
      </c>
      <c r="CI55" s="165" t="str">
        <f t="shared" si="781"/>
        <v>PAID OFF</v>
      </c>
      <c r="CJ55" s="165" t="str">
        <f t="shared" si="781"/>
        <v>PAID OFF</v>
      </c>
      <c r="CK55" s="165" t="str">
        <f t="shared" si="781"/>
        <v>PAID OFF</v>
      </c>
      <c r="CL55" s="165" t="str">
        <f t="shared" si="781"/>
        <v>PAID OFF</v>
      </c>
      <c r="CM55" s="165" t="str">
        <f t="shared" si="781"/>
        <v>PAID OFF</v>
      </c>
      <c r="CN55" s="165" t="str">
        <f t="shared" si="781"/>
        <v>PAID OFF</v>
      </c>
      <c r="CO55" s="165" t="str">
        <f t="shared" si="781"/>
        <v>PAID OFF</v>
      </c>
      <c r="CP55" s="165" t="str">
        <f t="shared" si="781"/>
        <v>PAID OFF</v>
      </c>
      <c r="CQ55" s="165" t="str">
        <f t="shared" si="781"/>
        <v>PAID OFF</v>
      </c>
      <c r="CR55" s="165" t="str">
        <f t="shared" si="781"/>
        <v>PAID OFF</v>
      </c>
      <c r="CS55" s="165" t="str">
        <f t="shared" si="781"/>
        <v>PAID OFF</v>
      </c>
      <c r="CT55" s="165" t="str">
        <f t="shared" si="781"/>
        <v>PAID OFF</v>
      </c>
      <c r="CU55" s="165" t="str">
        <f t="shared" si="781"/>
        <v>PAID OFF</v>
      </c>
      <c r="CV55" s="165" t="str">
        <f t="shared" ref="CV55" si="782">IF(CV54=0,"PAID OFF","")</f>
        <v>PAID OFF</v>
      </c>
      <c r="CW55" s="165" t="str">
        <f t="shared" ref="CW55" si="783">IF(CW54=0,"PAID OFF","")</f>
        <v>PAID OFF</v>
      </c>
      <c r="CX55" s="165" t="str">
        <f t="shared" ref="CX55" si="784">IF(CX54=0,"PAID OFF","")</f>
        <v>PAID OFF</v>
      </c>
      <c r="CY55" s="165" t="str">
        <f t="shared" ref="CY55" si="785">IF(CY54=0,"PAID OFF","")</f>
        <v>PAID OFF</v>
      </c>
      <c r="CZ55" s="165" t="str">
        <f t="shared" ref="CZ55" si="786">IF(CZ54=0,"PAID OFF","")</f>
        <v>PAID OFF</v>
      </c>
      <c r="DA55" s="165" t="str">
        <f t="shared" ref="DA55" si="787">IF(DA54=0,"PAID OFF","")</f>
        <v>PAID OFF</v>
      </c>
      <c r="DB55" s="165" t="str">
        <f t="shared" ref="DB55" si="788">IF(DB54=0,"PAID OFF","")</f>
        <v>PAID OFF</v>
      </c>
      <c r="DC55" s="165" t="str">
        <f t="shared" ref="DC55" si="789">IF(DC54=0,"PAID OFF","")</f>
        <v>PAID OFF</v>
      </c>
      <c r="DD55" s="165" t="str">
        <f t="shared" ref="DD55" si="790">IF(DD54=0,"PAID OFF","")</f>
        <v>PAID OFF</v>
      </c>
      <c r="DE55" s="165" t="str">
        <f t="shared" ref="DE55" si="791">IF(DE54=0,"PAID OFF","")</f>
        <v>PAID OFF</v>
      </c>
      <c r="DF55" s="165" t="str">
        <f t="shared" ref="DF55" si="792">IF(DF54=0,"PAID OFF","")</f>
        <v>PAID OFF</v>
      </c>
      <c r="DG55" s="165" t="str">
        <f t="shared" ref="DG55" si="793">IF(DG54=0,"PAID OFF","")</f>
        <v>PAID OFF</v>
      </c>
      <c r="DH55" s="165" t="str">
        <f t="shared" ref="DH55" si="794">IF(DH54=0,"PAID OFF","")</f>
        <v>PAID OFF</v>
      </c>
      <c r="DI55" s="165" t="str">
        <f t="shared" ref="DI55" si="795">IF(DI54=0,"PAID OFF","")</f>
        <v>PAID OFF</v>
      </c>
      <c r="DJ55" s="165" t="str">
        <f t="shared" ref="DJ55" si="796">IF(DJ54=0,"PAID OFF","")</f>
        <v>PAID OFF</v>
      </c>
      <c r="DK55" s="165" t="str">
        <f t="shared" ref="DK55" si="797">IF(DK54=0,"PAID OFF","")</f>
        <v>PAID OFF</v>
      </c>
      <c r="DL55" s="165" t="str">
        <f t="shared" ref="DL55" si="798">IF(DL54=0,"PAID OFF","")</f>
        <v>PAID OFF</v>
      </c>
      <c r="DM55" s="165" t="str">
        <f t="shared" ref="DM55" si="799">IF(DM54=0,"PAID OFF","")</f>
        <v>PAID OFF</v>
      </c>
      <c r="DN55" s="165" t="str">
        <f t="shared" ref="DN55" si="800">IF(DN54=0,"PAID OFF","")</f>
        <v>PAID OFF</v>
      </c>
      <c r="DO55" s="165" t="str">
        <f t="shared" ref="DO55" si="801">IF(DO54=0,"PAID OFF","")</f>
        <v>PAID OFF</v>
      </c>
      <c r="DP55" s="165" t="str">
        <f t="shared" ref="DP55" si="802">IF(DP54=0,"PAID OFF","")</f>
        <v>PAID OFF</v>
      </c>
      <c r="DQ55" s="165" t="str">
        <f t="shared" ref="DQ55" si="803">IF(DQ54=0,"PAID OFF","")</f>
        <v>PAID OFF</v>
      </c>
      <c r="DR55" s="165" t="str">
        <f t="shared" ref="DR55" si="804">IF(DR54=0,"PAID OFF","")</f>
        <v>PAID OFF</v>
      </c>
      <c r="DS55" s="165" t="str">
        <f t="shared" ref="DS55" si="805">IF(DS54=0,"PAID OFF","")</f>
        <v>PAID OFF</v>
      </c>
      <c r="DT55" s="165" t="str">
        <f t="shared" ref="DT55" si="806">IF(DT54=0,"PAID OFF","")</f>
        <v>PAID OFF</v>
      </c>
      <c r="DU55" s="165" t="str">
        <f t="shared" ref="DU55" si="807">IF(DU54=0,"PAID OFF","")</f>
        <v>PAID OFF</v>
      </c>
      <c r="DV55" s="165" t="str">
        <f t="shared" ref="DV55" si="808">IF(DV54=0,"PAID OFF","")</f>
        <v>PAID OFF</v>
      </c>
      <c r="DW55" s="165" t="str">
        <f t="shared" ref="DW55" si="809">IF(DW54=0,"PAID OFF","")</f>
        <v>PAID OFF</v>
      </c>
      <c r="DX55" s="165" t="str">
        <f t="shared" ref="DX55" si="810">IF(DX54=0,"PAID OFF","")</f>
        <v>PAID OFF</v>
      </c>
      <c r="DY55" s="165" t="str">
        <f t="shared" ref="DY55" si="811">IF(DY54=0,"PAID OFF","")</f>
        <v>PAID OFF</v>
      </c>
      <c r="DZ55" s="165" t="str">
        <f t="shared" ref="DZ55" si="812">IF(DZ54=0,"PAID OFF","")</f>
        <v>PAID OFF</v>
      </c>
      <c r="EA55" s="165" t="str">
        <f t="shared" ref="EA55" si="813">IF(EA54=0,"PAID OFF","")</f>
        <v>PAID OFF</v>
      </c>
      <c r="EB55" s="165" t="str">
        <f t="shared" ref="EB55" si="814">IF(EB54=0,"PAID OFF","")</f>
        <v>PAID OFF</v>
      </c>
      <c r="EC55" s="165" t="str">
        <f t="shared" ref="EC55" si="815">IF(EC54=0,"PAID OFF","")</f>
        <v>PAID OFF</v>
      </c>
      <c r="ED55" s="165" t="str">
        <f t="shared" ref="ED55" si="816">IF(ED54=0,"PAID OFF","")</f>
        <v>PAID OFF</v>
      </c>
      <c r="EE55" s="165" t="str">
        <f t="shared" ref="EE55" si="817">IF(EE54=0,"PAID OFF","")</f>
        <v>PAID OFF</v>
      </c>
    </row>
    <row r="56" spans="1:135" x14ac:dyDescent="0.35">
      <c r="A56" s="44"/>
      <c r="B56" s="166" t="s">
        <v>38</v>
      </c>
      <c r="C56" s="166">
        <f>IF(C55="PAID OFF",1,1)</f>
        <v>1</v>
      </c>
      <c r="D56" s="166" t="str">
        <f>IF(D55="PAID OFF","",C56+1)</f>
        <v/>
      </c>
      <c r="E56" s="166" t="str">
        <f>IF(E55="PAID OFF","",D56+1)</f>
        <v/>
      </c>
      <c r="F56" s="166" t="str">
        <f t="shared" ref="F56:BQ56" si="818">IF(F55="PAID OFF","",E56+1)</f>
        <v/>
      </c>
      <c r="G56" s="166" t="str">
        <f t="shared" si="818"/>
        <v/>
      </c>
      <c r="H56" s="166" t="str">
        <f t="shared" si="818"/>
        <v/>
      </c>
      <c r="I56" s="166" t="str">
        <f t="shared" si="818"/>
        <v/>
      </c>
      <c r="J56" s="166" t="str">
        <f t="shared" si="818"/>
        <v/>
      </c>
      <c r="K56" s="166" t="str">
        <f t="shared" si="818"/>
        <v/>
      </c>
      <c r="L56" s="166" t="str">
        <f t="shared" si="818"/>
        <v/>
      </c>
      <c r="M56" s="166" t="str">
        <f t="shared" si="818"/>
        <v/>
      </c>
      <c r="N56" s="166" t="str">
        <f t="shared" si="818"/>
        <v/>
      </c>
      <c r="O56" s="166" t="str">
        <f t="shared" si="818"/>
        <v/>
      </c>
      <c r="P56" s="166" t="str">
        <f t="shared" si="818"/>
        <v/>
      </c>
      <c r="Q56" s="166" t="str">
        <f t="shared" si="818"/>
        <v/>
      </c>
      <c r="R56" s="166" t="str">
        <f t="shared" si="818"/>
        <v/>
      </c>
      <c r="S56" s="166" t="str">
        <f t="shared" si="818"/>
        <v/>
      </c>
      <c r="T56" s="166" t="str">
        <f t="shared" si="818"/>
        <v/>
      </c>
      <c r="U56" s="166" t="str">
        <f t="shared" si="818"/>
        <v/>
      </c>
      <c r="V56" s="166" t="str">
        <f t="shared" si="818"/>
        <v/>
      </c>
      <c r="W56" s="166" t="str">
        <f t="shared" si="818"/>
        <v/>
      </c>
      <c r="X56" s="166" t="str">
        <f t="shared" si="818"/>
        <v/>
      </c>
      <c r="Y56" s="166" t="str">
        <f t="shared" si="818"/>
        <v/>
      </c>
      <c r="Z56" s="166" t="str">
        <f t="shared" si="818"/>
        <v/>
      </c>
      <c r="AA56" s="166" t="str">
        <f t="shared" si="818"/>
        <v/>
      </c>
      <c r="AB56" s="166" t="str">
        <f t="shared" si="818"/>
        <v/>
      </c>
      <c r="AC56" s="166" t="str">
        <f t="shared" si="818"/>
        <v/>
      </c>
      <c r="AD56" s="166" t="str">
        <f t="shared" si="818"/>
        <v/>
      </c>
      <c r="AE56" s="166" t="str">
        <f t="shared" si="818"/>
        <v/>
      </c>
      <c r="AF56" s="166" t="str">
        <f t="shared" si="818"/>
        <v/>
      </c>
      <c r="AG56" s="166" t="str">
        <f t="shared" si="818"/>
        <v/>
      </c>
      <c r="AH56" s="166" t="str">
        <f t="shared" si="818"/>
        <v/>
      </c>
      <c r="AI56" s="166" t="str">
        <f t="shared" si="818"/>
        <v/>
      </c>
      <c r="AJ56" s="166" t="str">
        <f t="shared" si="818"/>
        <v/>
      </c>
      <c r="AK56" s="166" t="str">
        <f t="shared" si="818"/>
        <v/>
      </c>
      <c r="AL56" s="166" t="str">
        <f t="shared" si="818"/>
        <v/>
      </c>
      <c r="AM56" s="166" t="str">
        <f t="shared" si="818"/>
        <v/>
      </c>
      <c r="AN56" s="166" t="str">
        <f t="shared" si="818"/>
        <v/>
      </c>
      <c r="AO56" s="166" t="str">
        <f t="shared" si="818"/>
        <v/>
      </c>
      <c r="AP56" s="166" t="str">
        <f t="shared" si="818"/>
        <v/>
      </c>
      <c r="AQ56" s="166" t="str">
        <f t="shared" si="818"/>
        <v/>
      </c>
      <c r="AR56" s="166" t="str">
        <f t="shared" si="818"/>
        <v/>
      </c>
      <c r="AS56" s="166" t="str">
        <f t="shared" si="818"/>
        <v/>
      </c>
      <c r="AT56" s="166" t="str">
        <f t="shared" si="818"/>
        <v/>
      </c>
      <c r="AU56" s="166" t="str">
        <f t="shared" si="818"/>
        <v/>
      </c>
      <c r="AV56" s="166" t="str">
        <f t="shared" si="818"/>
        <v/>
      </c>
      <c r="AW56" s="166" t="str">
        <f t="shared" si="818"/>
        <v/>
      </c>
      <c r="AX56" s="166" t="str">
        <f t="shared" si="818"/>
        <v/>
      </c>
      <c r="AY56" s="166" t="str">
        <f t="shared" si="818"/>
        <v/>
      </c>
      <c r="AZ56" s="166" t="str">
        <f t="shared" si="818"/>
        <v/>
      </c>
      <c r="BA56" s="166" t="str">
        <f t="shared" si="818"/>
        <v/>
      </c>
      <c r="BB56" s="166" t="str">
        <f t="shared" si="818"/>
        <v/>
      </c>
      <c r="BC56" s="166" t="str">
        <f t="shared" si="818"/>
        <v/>
      </c>
      <c r="BD56" s="166" t="str">
        <f t="shared" si="818"/>
        <v/>
      </c>
      <c r="BE56" s="166" t="str">
        <f t="shared" si="818"/>
        <v/>
      </c>
      <c r="BF56" s="166" t="str">
        <f t="shared" si="818"/>
        <v/>
      </c>
      <c r="BG56" s="166" t="str">
        <f t="shared" si="818"/>
        <v/>
      </c>
      <c r="BH56" s="166" t="str">
        <f t="shared" si="818"/>
        <v/>
      </c>
      <c r="BI56" s="166" t="str">
        <f t="shared" si="818"/>
        <v/>
      </c>
      <c r="BJ56" s="166" t="str">
        <f t="shared" si="818"/>
        <v/>
      </c>
      <c r="BK56" s="166" t="str">
        <f t="shared" si="818"/>
        <v/>
      </c>
      <c r="BL56" s="166" t="str">
        <f t="shared" si="818"/>
        <v/>
      </c>
      <c r="BM56" s="166" t="str">
        <f t="shared" si="818"/>
        <v/>
      </c>
      <c r="BN56" s="166" t="str">
        <f t="shared" si="818"/>
        <v/>
      </c>
      <c r="BO56" s="166" t="str">
        <f t="shared" si="818"/>
        <v/>
      </c>
      <c r="BP56" s="166" t="str">
        <f t="shared" si="818"/>
        <v/>
      </c>
      <c r="BQ56" s="166" t="str">
        <f t="shared" si="818"/>
        <v/>
      </c>
      <c r="BR56" s="166" t="str">
        <f t="shared" ref="BR56:CU56" si="819">IF(BR55="PAID OFF","",BQ56+1)</f>
        <v/>
      </c>
      <c r="BS56" s="166" t="str">
        <f t="shared" si="819"/>
        <v/>
      </c>
      <c r="BT56" s="166" t="str">
        <f t="shared" si="819"/>
        <v/>
      </c>
      <c r="BU56" s="166" t="str">
        <f t="shared" si="819"/>
        <v/>
      </c>
      <c r="BV56" s="166" t="str">
        <f t="shared" si="819"/>
        <v/>
      </c>
      <c r="BW56" s="166" t="str">
        <f t="shared" si="819"/>
        <v/>
      </c>
      <c r="BX56" s="166" t="str">
        <f t="shared" si="819"/>
        <v/>
      </c>
      <c r="BY56" s="166" t="str">
        <f t="shared" si="819"/>
        <v/>
      </c>
      <c r="BZ56" s="166" t="str">
        <f t="shared" si="819"/>
        <v/>
      </c>
      <c r="CA56" s="166" t="str">
        <f t="shared" si="819"/>
        <v/>
      </c>
      <c r="CB56" s="166" t="str">
        <f t="shared" si="819"/>
        <v/>
      </c>
      <c r="CC56" s="166" t="str">
        <f t="shared" si="819"/>
        <v/>
      </c>
      <c r="CD56" s="166" t="str">
        <f t="shared" si="819"/>
        <v/>
      </c>
      <c r="CE56" s="166" t="str">
        <f t="shared" si="819"/>
        <v/>
      </c>
      <c r="CF56" s="166" t="str">
        <f t="shared" si="819"/>
        <v/>
      </c>
      <c r="CG56" s="166" t="str">
        <f t="shared" si="819"/>
        <v/>
      </c>
      <c r="CH56" s="166" t="str">
        <f t="shared" si="819"/>
        <v/>
      </c>
      <c r="CI56" s="166" t="str">
        <f t="shared" si="819"/>
        <v/>
      </c>
      <c r="CJ56" s="166" t="str">
        <f t="shared" si="819"/>
        <v/>
      </c>
      <c r="CK56" s="166" t="str">
        <f t="shared" si="819"/>
        <v/>
      </c>
      <c r="CL56" s="166" t="str">
        <f t="shared" si="819"/>
        <v/>
      </c>
      <c r="CM56" s="166" t="str">
        <f t="shared" si="819"/>
        <v/>
      </c>
      <c r="CN56" s="166" t="str">
        <f t="shared" si="819"/>
        <v/>
      </c>
      <c r="CO56" s="166" t="str">
        <f t="shared" si="819"/>
        <v/>
      </c>
      <c r="CP56" s="166" t="str">
        <f t="shared" si="819"/>
        <v/>
      </c>
      <c r="CQ56" s="166" t="str">
        <f t="shared" si="819"/>
        <v/>
      </c>
      <c r="CR56" s="166" t="str">
        <f t="shared" si="819"/>
        <v/>
      </c>
      <c r="CS56" s="166" t="str">
        <f t="shared" si="819"/>
        <v/>
      </c>
      <c r="CT56" s="166" t="str">
        <f t="shared" si="819"/>
        <v/>
      </c>
      <c r="CU56" s="166" t="str">
        <f t="shared" si="819"/>
        <v/>
      </c>
      <c r="CV56" s="166" t="str">
        <f t="shared" ref="CV56" si="820">IF(CV55="PAID OFF","",CU56+1)</f>
        <v/>
      </c>
      <c r="CW56" s="166" t="str">
        <f t="shared" ref="CW56" si="821">IF(CW55="PAID OFF","",CV56+1)</f>
        <v/>
      </c>
      <c r="CX56" s="166" t="str">
        <f t="shared" ref="CX56" si="822">IF(CX55="PAID OFF","",CW56+1)</f>
        <v/>
      </c>
      <c r="CY56" s="166" t="str">
        <f t="shared" ref="CY56" si="823">IF(CY55="PAID OFF","",CX56+1)</f>
        <v/>
      </c>
      <c r="CZ56" s="166" t="str">
        <f t="shared" ref="CZ56" si="824">IF(CZ55="PAID OFF","",CY56+1)</f>
        <v/>
      </c>
      <c r="DA56" s="166" t="str">
        <f t="shared" ref="DA56" si="825">IF(DA55="PAID OFF","",CZ56+1)</f>
        <v/>
      </c>
      <c r="DB56" s="166" t="str">
        <f t="shared" ref="DB56" si="826">IF(DB55="PAID OFF","",DA56+1)</f>
        <v/>
      </c>
      <c r="DC56" s="166" t="str">
        <f t="shared" ref="DC56" si="827">IF(DC55="PAID OFF","",DB56+1)</f>
        <v/>
      </c>
      <c r="DD56" s="166" t="str">
        <f t="shared" ref="DD56" si="828">IF(DD55="PAID OFF","",DC56+1)</f>
        <v/>
      </c>
      <c r="DE56" s="166" t="str">
        <f t="shared" ref="DE56" si="829">IF(DE55="PAID OFF","",DD56+1)</f>
        <v/>
      </c>
      <c r="DF56" s="166" t="str">
        <f t="shared" ref="DF56" si="830">IF(DF55="PAID OFF","",DE56+1)</f>
        <v/>
      </c>
      <c r="DG56" s="166" t="str">
        <f t="shared" ref="DG56" si="831">IF(DG55="PAID OFF","",DF56+1)</f>
        <v/>
      </c>
      <c r="DH56" s="166" t="str">
        <f t="shared" ref="DH56" si="832">IF(DH55="PAID OFF","",DG56+1)</f>
        <v/>
      </c>
      <c r="DI56" s="166" t="str">
        <f t="shared" ref="DI56" si="833">IF(DI55="PAID OFF","",DH56+1)</f>
        <v/>
      </c>
      <c r="DJ56" s="166" t="str">
        <f t="shared" ref="DJ56" si="834">IF(DJ55="PAID OFF","",DI56+1)</f>
        <v/>
      </c>
      <c r="DK56" s="166" t="str">
        <f t="shared" ref="DK56" si="835">IF(DK55="PAID OFF","",DJ56+1)</f>
        <v/>
      </c>
      <c r="DL56" s="166" t="str">
        <f t="shared" ref="DL56" si="836">IF(DL55="PAID OFF","",DK56+1)</f>
        <v/>
      </c>
      <c r="DM56" s="166" t="str">
        <f t="shared" ref="DM56" si="837">IF(DM55="PAID OFF","",DL56+1)</f>
        <v/>
      </c>
      <c r="DN56" s="166" t="str">
        <f t="shared" ref="DN56" si="838">IF(DN55="PAID OFF","",DM56+1)</f>
        <v/>
      </c>
      <c r="DO56" s="166" t="str">
        <f t="shared" ref="DO56" si="839">IF(DO55="PAID OFF","",DN56+1)</f>
        <v/>
      </c>
      <c r="DP56" s="166" t="str">
        <f t="shared" ref="DP56" si="840">IF(DP55="PAID OFF","",DO56+1)</f>
        <v/>
      </c>
      <c r="DQ56" s="166" t="str">
        <f t="shared" ref="DQ56" si="841">IF(DQ55="PAID OFF","",DP56+1)</f>
        <v/>
      </c>
      <c r="DR56" s="166" t="str">
        <f t="shared" ref="DR56" si="842">IF(DR55="PAID OFF","",DQ56+1)</f>
        <v/>
      </c>
      <c r="DS56" s="166" t="str">
        <f t="shared" ref="DS56" si="843">IF(DS55="PAID OFF","",DR56+1)</f>
        <v/>
      </c>
      <c r="DT56" s="166" t="str">
        <f t="shared" ref="DT56" si="844">IF(DT55="PAID OFF","",DS56+1)</f>
        <v/>
      </c>
      <c r="DU56" s="166" t="str">
        <f t="shared" ref="DU56" si="845">IF(DU55="PAID OFF","",DT56+1)</f>
        <v/>
      </c>
      <c r="DV56" s="166" t="str">
        <f t="shared" ref="DV56" si="846">IF(DV55="PAID OFF","",DU56+1)</f>
        <v/>
      </c>
      <c r="DW56" s="166" t="str">
        <f t="shared" ref="DW56" si="847">IF(DW55="PAID OFF","",DV56+1)</f>
        <v/>
      </c>
      <c r="DX56" s="166" t="str">
        <f t="shared" ref="DX56" si="848">IF(DX55="PAID OFF","",DW56+1)</f>
        <v/>
      </c>
      <c r="DY56" s="166" t="str">
        <f t="shared" ref="DY56" si="849">IF(DY55="PAID OFF","",DX56+1)</f>
        <v/>
      </c>
      <c r="DZ56" s="166" t="str">
        <f t="shared" ref="DZ56" si="850">IF(DZ55="PAID OFF","",DY56+1)</f>
        <v/>
      </c>
      <c r="EA56" s="166" t="str">
        <f t="shared" ref="EA56" si="851">IF(EA55="PAID OFF","",DZ56+1)</f>
        <v/>
      </c>
      <c r="EB56" s="166" t="str">
        <f t="shared" ref="EB56" si="852">IF(EB55="PAID OFF","",EA56+1)</f>
        <v/>
      </c>
      <c r="EC56" s="166" t="str">
        <f t="shared" ref="EC56" si="853">IF(EC55="PAID OFF","",EB56+1)</f>
        <v/>
      </c>
      <c r="ED56" s="166" t="str">
        <f t="shared" ref="ED56" si="854">IF(ED55="PAID OFF","",EC56+1)</f>
        <v/>
      </c>
      <c r="EE56" s="166" t="str">
        <f t="shared" ref="EE56" si="855">IF(EE55="PAID OFF","",ED56+1)</f>
        <v/>
      </c>
    </row>
    <row r="57" spans="1:135" x14ac:dyDescent="0.35">
      <c r="A57" s="3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</row>
    <row r="58" spans="1:135" x14ac:dyDescent="0.35">
      <c r="A58" s="45" t="s">
        <v>44</v>
      </c>
      <c r="B58" s="168" t="str">
        <f>'In depth results'!A9</f>
        <v>BNZ credit card</v>
      </c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</row>
    <row r="59" spans="1:135" x14ac:dyDescent="0.35">
      <c r="A59" s="46"/>
      <c r="B59" s="169" t="s">
        <v>32</v>
      </c>
      <c r="C59" s="169"/>
      <c r="D59" s="170">
        <f>C63</f>
        <v>8330</v>
      </c>
      <c r="E59" s="170">
        <f>D63</f>
        <v>8160</v>
      </c>
      <c r="F59" s="170">
        <f t="shared" ref="F59:BQ59" si="856">E63</f>
        <v>7990</v>
      </c>
      <c r="G59" s="170">
        <f t="shared" si="856"/>
        <v>7820</v>
      </c>
      <c r="H59" s="170">
        <f t="shared" si="856"/>
        <v>7650</v>
      </c>
      <c r="I59" s="170">
        <f t="shared" si="856"/>
        <v>7480</v>
      </c>
      <c r="J59" s="170">
        <f t="shared" si="856"/>
        <v>7310</v>
      </c>
      <c r="K59" s="170">
        <f t="shared" si="856"/>
        <v>7140</v>
      </c>
      <c r="L59" s="170">
        <f t="shared" si="856"/>
        <v>6970</v>
      </c>
      <c r="M59" s="170">
        <f t="shared" si="856"/>
        <v>6800</v>
      </c>
      <c r="N59" s="170">
        <f t="shared" si="856"/>
        <v>6630</v>
      </c>
      <c r="O59" s="170">
        <f t="shared" si="856"/>
        <v>6460</v>
      </c>
      <c r="P59" s="170">
        <f t="shared" si="856"/>
        <v>6290</v>
      </c>
      <c r="Q59" s="170">
        <f t="shared" si="856"/>
        <v>6120</v>
      </c>
      <c r="R59" s="170">
        <f t="shared" si="856"/>
        <v>5950</v>
      </c>
      <c r="S59" s="170">
        <f t="shared" si="856"/>
        <v>5780</v>
      </c>
      <c r="T59" s="170">
        <f t="shared" si="856"/>
        <v>5610</v>
      </c>
      <c r="U59" s="170">
        <f t="shared" si="856"/>
        <v>5440</v>
      </c>
      <c r="V59" s="170">
        <f t="shared" si="856"/>
        <v>5270</v>
      </c>
      <c r="W59" s="170">
        <f t="shared" si="856"/>
        <v>5100</v>
      </c>
      <c r="X59" s="170">
        <f t="shared" si="856"/>
        <v>4930</v>
      </c>
      <c r="Y59" s="170">
        <f t="shared" si="856"/>
        <v>4760</v>
      </c>
      <c r="Z59" s="170">
        <f t="shared" si="856"/>
        <v>4590</v>
      </c>
      <c r="AA59" s="170">
        <f t="shared" si="856"/>
        <v>4420</v>
      </c>
      <c r="AB59" s="170">
        <f t="shared" si="856"/>
        <v>4250</v>
      </c>
      <c r="AC59" s="170">
        <f t="shared" si="856"/>
        <v>4080</v>
      </c>
      <c r="AD59" s="170">
        <f t="shared" si="856"/>
        <v>3910</v>
      </c>
      <c r="AE59" s="170">
        <f t="shared" si="856"/>
        <v>3740</v>
      </c>
      <c r="AF59" s="170">
        <f t="shared" si="856"/>
        <v>3570</v>
      </c>
      <c r="AG59" s="170">
        <f t="shared" si="856"/>
        <v>3400</v>
      </c>
      <c r="AH59" s="170">
        <f t="shared" si="856"/>
        <v>3230</v>
      </c>
      <c r="AI59" s="170">
        <f t="shared" si="856"/>
        <v>3060</v>
      </c>
      <c r="AJ59" s="170">
        <f t="shared" si="856"/>
        <v>2890</v>
      </c>
      <c r="AK59" s="170">
        <f t="shared" si="856"/>
        <v>2720</v>
      </c>
      <c r="AL59" s="170">
        <f t="shared" si="856"/>
        <v>2550</v>
      </c>
      <c r="AM59" s="170">
        <f t="shared" si="856"/>
        <v>2380</v>
      </c>
      <c r="AN59" s="170">
        <f t="shared" si="856"/>
        <v>2210</v>
      </c>
      <c r="AO59" s="170">
        <f t="shared" si="856"/>
        <v>2040</v>
      </c>
      <c r="AP59" s="170">
        <f t="shared" si="856"/>
        <v>1870</v>
      </c>
      <c r="AQ59" s="170">
        <f t="shared" si="856"/>
        <v>1700</v>
      </c>
      <c r="AR59" s="170">
        <f t="shared" si="856"/>
        <v>1530</v>
      </c>
      <c r="AS59" s="170">
        <f t="shared" si="856"/>
        <v>1360</v>
      </c>
      <c r="AT59" s="170">
        <f t="shared" si="856"/>
        <v>1190</v>
      </c>
      <c r="AU59" s="170">
        <f t="shared" si="856"/>
        <v>1020</v>
      </c>
      <c r="AV59" s="170">
        <f t="shared" si="856"/>
        <v>850</v>
      </c>
      <c r="AW59" s="170">
        <f t="shared" si="856"/>
        <v>680</v>
      </c>
      <c r="AX59" s="170">
        <f t="shared" si="856"/>
        <v>510</v>
      </c>
      <c r="AY59" s="170">
        <f t="shared" si="856"/>
        <v>340</v>
      </c>
      <c r="AZ59" s="170">
        <f t="shared" si="856"/>
        <v>170</v>
      </c>
      <c r="BA59" s="170">
        <f t="shared" si="856"/>
        <v>0</v>
      </c>
      <c r="BB59" s="170">
        <f t="shared" si="856"/>
        <v>0</v>
      </c>
      <c r="BC59" s="170">
        <f t="shared" si="856"/>
        <v>0</v>
      </c>
      <c r="BD59" s="170">
        <f t="shared" si="856"/>
        <v>0</v>
      </c>
      <c r="BE59" s="170">
        <f t="shared" si="856"/>
        <v>0</v>
      </c>
      <c r="BF59" s="170">
        <f t="shared" si="856"/>
        <v>0</v>
      </c>
      <c r="BG59" s="170">
        <f t="shared" si="856"/>
        <v>0</v>
      </c>
      <c r="BH59" s="170">
        <f t="shared" si="856"/>
        <v>0</v>
      </c>
      <c r="BI59" s="170">
        <f t="shared" si="856"/>
        <v>0</v>
      </c>
      <c r="BJ59" s="170">
        <f t="shared" si="856"/>
        <v>0</v>
      </c>
      <c r="BK59" s="170">
        <f t="shared" si="856"/>
        <v>0</v>
      </c>
      <c r="BL59" s="170">
        <f t="shared" si="856"/>
        <v>0</v>
      </c>
      <c r="BM59" s="170">
        <f t="shared" si="856"/>
        <v>0</v>
      </c>
      <c r="BN59" s="170">
        <f t="shared" si="856"/>
        <v>0</v>
      </c>
      <c r="BO59" s="170">
        <f t="shared" si="856"/>
        <v>0</v>
      </c>
      <c r="BP59" s="170">
        <f t="shared" si="856"/>
        <v>0</v>
      </c>
      <c r="BQ59" s="170">
        <f t="shared" si="856"/>
        <v>0</v>
      </c>
      <c r="BR59" s="170">
        <f t="shared" ref="BR59:CU59" si="857">BQ63</f>
        <v>0</v>
      </c>
      <c r="BS59" s="170">
        <f t="shared" si="857"/>
        <v>0</v>
      </c>
      <c r="BT59" s="170">
        <f t="shared" si="857"/>
        <v>0</v>
      </c>
      <c r="BU59" s="170">
        <f t="shared" si="857"/>
        <v>0</v>
      </c>
      <c r="BV59" s="170">
        <f t="shared" si="857"/>
        <v>0</v>
      </c>
      <c r="BW59" s="170">
        <f t="shared" si="857"/>
        <v>0</v>
      </c>
      <c r="BX59" s="170">
        <f t="shared" si="857"/>
        <v>0</v>
      </c>
      <c r="BY59" s="170">
        <f t="shared" si="857"/>
        <v>0</v>
      </c>
      <c r="BZ59" s="170">
        <f t="shared" si="857"/>
        <v>0</v>
      </c>
      <c r="CA59" s="170">
        <f t="shared" si="857"/>
        <v>0</v>
      </c>
      <c r="CB59" s="170">
        <f t="shared" si="857"/>
        <v>0</v>
      </c>
      <c r="CC59" s="170">
        <f t="shared" si="857"/>
        <v>0</v>
      </c>
      <c r="CD59" s="170">
        <f t="shared" si="857"/>
        <v>0</v>
      </c>
      <c r="CE59" s="170">
        <f t="shared" si="857"/>
        <v>0</v>
      </c>
      <c r="CF59" s="170">
        <f t="shared" si="857"/>
        <v>0</v>
      </c>
      <c r="CG59" s="170">
        <f t="shared" si="857"/>
        <v>0</v>
      </c>
      <c r="CH59" s="170">
        <f t="shared" si="857"/>
        <v>0</v>
      </c>
      <c r="CI59" s="170">
        <f t="shared" si="857"/>
        <v>0</v>
      </c>
      <c r="CJ59" s="170">
        <f t="shared" si="857"/>
        <v>0</v>
      </c>
      <c r="CK59" s="170">
        <f t="shared" si="857"/>
        <v>0</v>
      </c>
      <c r="CL59" s="170">
        <f t="shared" si="857"/>
        <v>0</v>
      </c>
      <c r="CM59" s="170">
        <f t="shared" si="857"/>
        <v>0</v>
      </c>
      <c r="CN59" s="170">
        <f t="shared" si="857"/>
        <v>0</v>
      </c>
      <c r="CO59" s="170">
        <f t="shared" si="857"/>
        <v>0</v>
      </c>
      <c r="CP59" s="170">
        <f t="shared" si="857"/>
        <v>0</v>
      </c>
      <c r="CQ59" s="170">
        <f t="shared" si="857"/>
        <v>0</v>
      </c>
      <c r="CR59" s="170">
        <f t="shared" si="857"/>
        <v>0</v>
      </c>
      <c r="CS59" s="170">
        <f t="shared" si="857"/>
        <v>0</v>
      </c>
      <c r="CT59" s="170">
        <f t="shared" si="857"/>
        <v>0</v>
      </c>
      <c r="CU59" s="170">
        <f t="shared" si="857"/>
        <v>0</v>
      </c>
      <c r="CV59" s="170">
        <f t="shared" ref="CV59" si="858">CU63</f>
        <v>0</v>
      </c>
      <c r="CW59" s="170">
        <f t="shared" ref="CW59" si="859">CV63</f>
        <v>0</v>
      </c>
      <c r="CX59" s="170">
        <f t="shared" ref="CX59" si="860">CW63</f>
        <v>0</v>
      </c>
      <c r="CY59" s="170">
        <f t="shared" ref="CY59" si="861">CX63</f>
        <v>0</v>
      </c>
      <c r="CZ59" s="170">
        <f t="shared" ref="CZ59" si="862">CY63</f>
        <v>0</v>
      </c>
      <c r="DA59" s="170">
        <f t="shared" ref="DA59" si="863">CZ63</f>
        <v>0</v>
      </c>
      <c r="DB59" s="170">
        <f t="shared" ref="DB59" si="864">DA63</f>
        <v>0</v>
      </c>
      <c r="DC59" s="170">
        <f t="shared" ref="DC59" si="865">DB63</f>
        <v>0</v>
      </c>
      <c r="DD59" s="170">
        <f t="shared" ref="DD59" si="866">DC63</f>
        <v>0</v>
      </c>
      <c r="DE59" s="170">
        <f t="shared" ref="DE59" si="867">DD63</f>
        <v>0</v>
      </c>
      <c r="DF59" s="170">
        <f t="shared" ref="DF59" si="868">DE63</f>
        <v>0</v>
      </c>
      <c r="DG59" s="170">
        <f t="shared" ref="DG59" si="869">DF63</f>
        <v>0</v>
      </c>
      <c r="DH59" s="170">
        <f t="shared" ref="DH59" si="870">DG63</f>
        <v>0</v>
      </c>
      <c r="DI59" s="170">
        <f t="shared" ref="DI59" si="871">DH63</f>
        <v>0</v>
      </c>
      <c r="DJ59" s="170">
        <f t="shared" ref="DJ59" si="872">DI63</f>
        <v>0</v>
      </c>
      <c r="DK59" s="170">
        <f t="shared" ref="DK59" si="873">DJ63</f>
        <v>0</v>
      </c>
      <c r="DL59" s="170">
        <f t="shared" ref="DL59" si="874">DK63</f>
        <v>0</v>
      </c>
      <c r="DM59" s="170">
        <f t="shared" ref="DM59" si="875">DL63</f>
        <v>0</v>
      </c>
      <c r="DN59" s="170">
        <f t="shared" ref="DN59" si="876">DM63</f>
        <v>0</v>
      </c>
      <c r="DO59" s="170">
        <f t="shared" ref="DO59" si="877">DN63</f>
        <v>0</v>
      </c>
      <c r="DP59" s="170">
        <f t="shared" ref="DP59" si="878">DO63</f>
        <v>0</v>
      </c>
      <c r="DQ59" s="170">
        <f t="shared" ref="DQ59" si="879">DP63</f>
        <v>0</v>
      </c>
      <c r="DR59" s="170">
        <f t="shared" ref="DR59" si="880">DQ63</f>
        <v>0</v>
      </c>
      <c r="DS59" s="170">
        <f t="shared" ref="DS59" si="881">DR63</f>
        <v>0</v>
      </c>
      <c r="DT59" s="170">
        <f t="shared" ref="DT59" si="882">DS63</f>
        <v>0</v>
      </c>
      <c r="DU59" s="170">
        <f t="shared" ref="DU59" si="883">DT63</f>
        <v>0</v>
      </c>
      <c r="DV59" s="170">
        <f t="shared" ref="DV59" si="884">DU63</f>
        <v>0</v>
      </c>
      <c r="DW59" s="170">
        <f t="shared" ref="DW59" si="885">DV63</f>
        <v>0</v>
      </c>
      <c r="DX59" s="170">
        <f t="shared" ref="DX59" si="886">DW63</f>
        <v>0</v>
      </c>
      <c r="DY59" s="170">
        <f t="shared" ref="DY59" si="887">DX63</f>
        <v>0</v>
      </c>
      <c r="DZ59" s="170">
        <f t="shared" ref="DZ59" si="888">DY63</f>
        <v>0</v>
      </c>
      <c r="EA59" s="170">
        <f t="shared" ref="EA59" si="889">DZ63</f>
        <v>0</v>
      </c>
      <c r="EB59" s="170">
        <f t="shared" ref="EB59" si="890">EA63</f>
        <v>0</v>
      </c>
      <c r="EC59" s="170">
        <f t="shared" ref="EC59" si="891">EB63</f>
        <v>0</v>
      </c>
      <c r="ED59" s="170">
        <f t="shared" ref="ED59" si="892">EC63</f>
        <v>0</v>
      </c>
      <c r="EE59" s="170">
        <f t="shared" ref="EE59" si="893">ED63</f>
        <v>0</v>
      </c>
    </row>
    <row r="60" spans="1:135" x14ac:dyDescent="0.35">
      <c r="A60" s="46"/>
      <c r="B60" s="169" t="s">
        <v>33</v>
      </c>
      <c r="C60" s="170">
        <f>C61*('In depth results'!L9/12)</f>
        <v>0</v>
      </c>
      <c r="D60" s="170">
        <f>D59*('In depth results'!$C$9/12)</f>
        <v>0</v>
      </c>
      <c r="E60" s="170">
        <f>E59*('In depth results'!$C$9/12)</f>
        <v>0</v>
      </c>
      <c r="F60" s="170">
        <f>F59*('In depth results'!$C$9/12)</f>
        <v>0</v>
      </c>
      <c r="G60" s="170">
        <f>G59*('In depth results'!$C$9/12)</f>
        <v>0</v>
      </c>
      <c r="H60" s="170">
        <f>H59*('In depth results'!$C$9/12)</f>
        <v>0</v>
      </c>
      <c r="I60" s="170">
        <f>I59*('In depth results'!$C$9/12)</f>
        <v>0</v>
      </c>
      <c r="J60" s="170">
        <f>J59*('In depth results'!$C$9/12)</f>
        <v>0</v>
      </c>
      <c r="K60" s="170">
        <f>K59*('In depth results'!$C$9/12)</f>
        <v>0</v>
      </c>
      <c r="L60" s="170">
        <f>L59*('In depth results'!$C$9/12)</f>
        <v>0</v>
      </c>
      <c r="M60" s="170">
        <f>M59*('In depth results'!$C$9/12)</f>
        <v>0</v>
      </c>
      <c r="N60" s="170">
        <f>N59*('In depth results'!$C$9/12)</f>
        <v>0</v>
      </c>
      <c r="O60" s="170">
        <f>O59*('In depth results'!$C$9/12)</f>
        <v>0</v>
      </c>
      <c r="P60" s="170">
        <f>P59*('In depth results'!$C$9/12)</f>
        <v>0</v>
      </c>
      <c r="Q60" s="170">
        <f>Q59*('In depth results'!$C$9/12)</f>
        <v>0</v>
      </c>
      <c r="R60" s="170">
        <f>R59*('In depth results'!$C$9/12)</f>
        <v>0</v>
      </c>
      <c r="S60" s="170">
        <f>S59*('In depth results'!$C$9/12)</f>
        <v>0</v>
      </c>
      <c r="T60" s="170">
        <f>T59*('In depth results'!$C$9/12)</f>
        <v>0</v>
      </c>
      <c r="U60" s="170">
        <f>U59*('In depth results'!$C$9/12)</f>
        <v>0</v>
      </c>
      <c r="V60" s="170">
        <f>V59*('In depth results'!$C$9/12)</f>
        <v>0</v>
      </c>
      <c r="W60" s="170">
        <f>W59*('In depth results'!$C$9/12)</f>
        <v>0</v>
      </c>
      <c r="X60" s="170">
        <f>X59*('In depth results'!$C$9/12)</f>
        <v>0</v>
      </c>
      <c r="Y60" s="170">
        <f>Y59*('In depth results'!$C$9/12)</f>
        <v>0</v>
      </c>
      <c r="Z60" s="170">
        <f>Z59*('In depth results'!$C$9/12)</f>
        <v>0</v>
      </c>
      <c r="AA60" s="170">
        <f>AA59*('In depth results'!$C$9/12)</f>
        <v>0</v>
      </c>
      <c r="AB60" s="170">
        <f>AB59*('In depth results'!$C$9/12)</f>
        <v>0</v>
      </c>
      <c r="AC60" s="170">
        <f>AC59*('In depth results'!$C$9/12)</f>
        <v>0</v>
      </c>
      <c r="AD60" s="170">
        <f>AD59*('In depth results'!$C$9/12)</f>
        <v>0</v>
      </c>
      <c r="AE60" s="170">
        <f>AE59*('In depth results'!$C$9/12)</f>
        <v>0</v>
      </c>
      <c r="AF60" s="170">
        <f>AF59*('In depth results'!$C$9/12)</f>
        <v>0</v>
      </c>
      <c r="AG60" s="170">
        <f>AG59*('In depth results'!$C$9/12)</f>
        <v>0</v>
      </c>
      <c r="AH60" s="170">
        <f>AH59*('In depth results'!$C$9/12)</f>
        <v>0</v>
      </c>
      <c r="AI60" s="170">
        <f>AI59*('In depth results'!$C$9/12)</f>
        <v>0</v>
      </c>
      <c r="AJ60" s="170">
        <f>AJ59*('In depth results'!$C$9/12)</f>
        <v>0</v>
      </c>
      <c r="AK60" s="170">
        <f>AK59*('In depth results'!$C$9/12)</f>
        <v>0</v>
      </c>
      <c r="AL60" s="170">
        <f>AL59*('In depth results'!$C$9/12)</f>
        <v>0</v>
      </c>
      <c r="AM60" s="170">
        <f>AM59*('In depth results'!$C$9/12)</f>
        <v>0</v>
      </c>
      <c r="AN60" s="170">
        <f>AN59*('In depth results'!$C$9/12)</f>
        <v>0</v>
      </c>
      <c r="AO60" s="170">
        <f>AO59*('In depth results'!$C$9/12)</f>
        <v>0</v>
      </c>
      <c r="AP60" s="170">
        <f>AP59*('In depth results'!$C$9/12)</f>
        <v>0</v>
      </c>
      <c r="AQ60" s="170">
        <f>AQ59*('In depth results'!$C$9/12)</f>
        <v>0</v>
      </c>
      <c r="AR60" s="170">
        <f>AR59*('In depth results'!$C$9/12)</f>
        <v>0</v>
      </c>
      <c r="AS60" s="170">
        <f>AS59*('In depth results'!$C$9/12)</f>
        <v>0</v>
      </c>
      <c r="AT60" s="170">
        <f>AT59*('In depth results'!$C$9/12)</f>
        <v>0</v>
      </c>
      <c r="AU60" s="170">
        <f>AU59*('In depth results'!$C$9/12)</f>
        <v>0</v>
      </c>
      <c r="AV60" s="170">
        <f>AV59*('In depth results'!$C$9/12)</f>
        <v>0</v>
      </c>
      <c r="AW60" s="170">
        <f>AW59*('In depth results'!$C$9/12)</f>
        <v>0</v>
      </c>
      <c r="AX60" s="170">
        <f>AX59*('In depth results'!$C$9/12)</f>
        <v>0</v>
      </c>
      <c r="AY60" s="170">
        <f>AY59*('In depth results'!$C$9/12)</f>
        <v>0</v>
      </c>
      <c r="AZ60" s="170">
        <f>AZ59*('In depth results'!$C$9/12)</f>
        <v>0</v>
      </c>
      <c r="BA60" s="170">
        <f>BA59*('In depth results'!$C$9/12)</f>
        <v>0</v>
      </c>
      <c r="BB60" s="170">
        <f>BB59*('In depth results'!$C$9/12)</f>
        <v>0</v>
      </c>
      <c r="BC60" s="170">
        <f>BC59*('In depth results'!$C$9/12)</f>
        <v>0</v>
      </c>
      <c r="BD60" s="170">
        <f>BD59*('In depth results'!$C$9/12)</f>
        <v>0</v>
      </c>
      <c r="BE60" s="170">
        <f>BE59*('In depth results'!$C$9/12)</f>
        <v>0</v>
      </c>
      <c r="BF60" s="170">
        <f>BF59*('In depth results'!$C$9/12)</f>
        <v>0</v>
      </c>
      <c r="BG60" s="170">
        <f>BG59*('In depth results'!$C$9/12)</f>
        <v>0</v>
      </c>
      <c r="BH60" s="170">
        <f>BH59*('In depth results'!$C$9/12)</f>
        <v>0</v>
      </c>
      <c r="BI60" s="170">
        <f>BI59*('In depth results'!$C$9/12)</f>
        <v>0</v>
      </c>
      <c r="BJ60" s="170">
        <f>BJ59*('In depth results'!$C$9/12)</f>
        <v>0</v>
      </c>
      <c r="BK60" s="170">
        <f>BK59*('In depth results'!$C$9/12)</f>
        <v>0</v>
      </c>
      <c r="BL60" s="170">
        <f>BL59*('In depth results'!$C$9/12)</f>
        <v>0</v>
      </c>
      <c r="BM60" s="170">
        <f>BM59*('In depth results'!$C$9/12)</f>
        <v>0</v>
      </c>
      <c r="BN60" s="170">
        <f>BN59*('In depth results'!$C$9/12)</f>
        <v>0</v>
      </c>
      <c r="BO60" s="170">
        <f>BO59*('In depth results'!$C$9/12)</f>
        <v>0</v>
      </c>
      <c r="BP60" s="170">
        <f>BP59*('In depth results'!$C$9/12)</f>
        <v>0</v>
      </c>
      <c r="BQ60" s="170">
        <f>BQ59*('In depth results'!$C$9/12)</f>
        <v>0</v>
      </c>
      <c r="BR60" s="170">
        <f>BR59*('In depth results'!$C$9/12)</f>
        <v>0</v>
      </c>
      <c r="BS60" s="170">
        <f>BS59*('In depth results'!$C$9/12)</f>
        <v>0</v>
      </c>
      <c r="BT60" s="170">
        <f>BT59*('In depth results'!$C$9/12)</f>
        <v>0</v>
      </c>
      <c r="BU60" s="170">
        <f>BU59*('In depth results'!$C$9/12)</f>
        <v>0</v>
      </c>
      <c r="BV60" s="170">
        <f>BV59*('In depth results'!$C$9/12)</f>
        <v>0</v>
      </c>
      <c r="BW60" s="170">
        <f>BW59*('In depth results'!$C$9/12)</f>
        <v>0</v>
      </c>
      <c r="BX60" s="170">
        <f>BX59*('In depth results'!$C$9/12)</f>
        <v>0</v>
      </c>
      <c r="BY60" s="170">
        <f>BY59*('In depth results'!$C$9/12)</f>
        <v>0</v>
      </c>
      <c r="BZ60" s="170">
        <f>BZ59*('In depth results'!$C$9/12)</f>
        <v>0</v>
      </c>
      <c r="CA60" s="170">
        <f>CA59*('In depth results'!$C$9/12)</f>
        <v>0</v>
      </c>
      <c r="CB60" s="170">
        <f>CB59*('In depth results'!$C$9/12)</f>
        <v>0</v>
      </c>
      <c r="CC60" s="170">
        <f>CC59*('In depth results'!$C$9/12)</f>
        <v>0</v>
      </c>
      <c r="CD60" s="170">
        <f>CD59*('In depth results'!$C$9/12)</f>
        <v>0</v>
      </c>
      <c r="CE60" s="170">
        <f>CE59*('In depth results'!$C$9/12)</f>
        <v>0</v>
      </c>
      <c r="CF60" s="170">
        <f>CF59*('In depth results'!$C$9/12)</f>
        <v>0</v>
      </c>
      <c r="CG60" s="170">
        <f>CG59*('In depth results'!$C$9/12)</f>
        <v>0</v>
      </c>
      <c r="CH60" s="170">
        <f>CH59*('In depth results'!$C$9/12)</f>
        <v>0</v>
      </c>
      <c r="CI60" s="170">
        <f>CI59*('In depth results'!$C$9/12)</f>
        <v>0</v>
      </c>
      <c r="CJ60" s="170">
        <f>CJ59*('In depth results'!$C$9/12)</f>
        <v>0</v>
      </c>
      <c r="CK60" s="170">
        <f>CK59*('In depth results'!$C$9/12)</f>
        <v>0</v>
      </c>
      <c r="CL60" s="170">
        <f>CL59*('In depth results'!$C$9/12)</f>
        <v>0</v>
      </c>
      <c r="CM60" s="170">
        <f>CM59*('In depth results'!$C$9/12)</f>
        <v>0</v>
      </c>
      <c r="CN60" s="170">
        <f>CN59*('In depth results'!$C$9/12)</f>
        <v>0</v>
      </c>
      <c r="CO60" s="170">
        <f>CO59*('In depth results'!$C$9/12)</f>
        <v>0</v>
      </c>
      <c r="CP60" s="170">
        <f>CP59*('In depth results'!$C$9/12)</f>
        <v>0</v>
      </c>
      <c r="CQ60" s="170">
        <f>CQ59*('In depth results'!$C$9/12)</f>
        <v>0</v>
      </c>
      <c r="CR60" s="170">
        <f>CR59*('In depth results'!$C$9/12)</f>
        <v>0</v>
      </c>
      <c r="CS60" s="170">
        <f>CS59*('In depth results'!$C$9/12)</f>
        <v>0</v>
      </c>
      <c r="CT60" s="170">
        <f>CT59*('In depth results'!$C$9/12)</f>
        <v>0</v>
      </c>
      <c r="CU60" s="170">
        <f>CU59*('In depth results'!$C$9/12)</f>
        <v>0</v>
      </c>
      <c r="CV60" s="170">
        <f>CV59*('In depth results'!$C$9/12)</f>
        <v>0</v>
      </c>
      <c r="CW60" s="170">
        <f>CW59*('In depth results'!$C$9/12)</f>
        <v>0</v>
      </c>
      <c r="CX60" s="170">
        <f>CX59*('In depth results'!$C$9/12)</f>
        <v>0</v>
      </c>
      <c r="CY60" s="170">
        <f>CY59*('In depth results'!$C$9/12)</f>
        <v>0</v>
      </c>
      <c r="CZ60" s="170">
        <f>CZ59*('In depth results'!$C$9/12)</f>
        <v>0</v>
      </c>
      <c r="DA60" s="170">
        <f>DA59*('In depth results'!$C$9/12)</f>
        <v>0</v>
      </c>
      <c r="DB60" s="170">
        <f>DB59*('In depth results'!$C$9/12)</f>
        <v>0</v>
      </c>
      <c r="DC60" s="170">
        <f>DC59*('In depth results'!$C$9/12)</f>
        <v>0</v>
      </c>
      <c r="DD60" s="170">
        <f>DD59*('In depth results'!$C$9/12)</f>
        <v>0</v>
      </c>
      <c r="DE60" s="170">
        <f>DE59*('In depth results'!$C$9/12)</f>
        <v>0</v>
      </c>
      <c r="DF60" s="170">
        <f>DF59*('In depth results'!$C$9/12)</f>
        <v>0</v>
      </c>
      <c r="DG60" s="170">
        <f>DG59*('In depth results'!$C$9/12)</f>
        <v>0</v>
      </c>
      <c r="DH60" s="170">
        <f>DH59*('In depth results'!$C$9/12)</f>
        <v>0</v>
      </c>
      <c r="DI60" s="170">
        <f>DI59*('In depth results'!$C$9/12)</f>
        <v>0</v>
      </c>
      <c r="DJ60" s="170">
        <f>DJ59*('In depth results'!$C$9/12)</f>
        <v>0</v>
      </c>
      <c r="DK60" s="170">
        <f>DK59*('In depth results'!$C$9/12)</f>
        <v>0</v>
      </c>
      <c r="DL60" s="170">
        <f>DL59*('In depth results'!$C$9/12)</f>
        <v>0</v>
      </c>
      <c r="DM60" s="170">
        <f>DM59*('In depth results'!$C$9/12)</f>
        <v>0</v>
      </c>
      <c r="DN60" s="170">
        <f>DN59*('In depth results'!$C$9/12)</f>
        <v>0</v>
      </c>
      <c r="DO60" s="170">
        <f>DO59*('In depth results'!$C$9/12)</f>
        <v>0</v>
      </c>
      <c r="DP60" s="170">
        <f>DP59*('In depth results'!$C$9/12)</f>
        <v>0</v>
      </c>
      <c r="DQ60" s="170">
        <f>DQ59*('In depth results'!$C$9/12)</f>
        <v>0</v>
      </c>
      <c r="DR60" s="170">
        <f>DR59*('In depth results'!$C$9/12)</f>
        <v>0</v>
      </c>
      <c r="DS60" s="170">
        <f>DS59*('In depth results'!$C$9/12)</f>
        <v>0</v>
      </c>
      <c r="DT60" s="170">
        <f>DT59*('In depth results'!$C$9/12)</f>
        <v>0</v>
      </c>
      <c r="DU60" s="170">
        <f>DU59*('In depth results'!$C$9/12)</f>
        <v>0</v>
      </c>
      <c r="DV60" s="170">
        <f>DV59*('In depth results'!$C$9/12)</f>
        <v>0</v>
      </c>
      <c r="DW60" s="170">
        <f>DW59*('In depth results'!$C$9/12)</f>
        <v>0</v>
      </c>
      <c r="DX60" s="170">
        <f>DX59*('In depth results'!$C$9/12)</f>
        <v>0</v>
      </c>
      <c r="DY60" s="170">
        <f>DY59*('In depth results'!$C$9/12)</f>
        <v>0</v>
      </c>
      <c r="DZ60" s="170">
        <f>DZ59*('In depth results'!$C$9/12)</f>
        <v>0</v>
      </c>
      <c r="EA60" s="170">
        <f>EA59*('In depth results'!$C$9/12)</f>
        <v>0</v>
      </c>
      <c r="EB60" s="170">
        <f>EB59*('In depth results'!$C$9/12)</f>
        <v>0</v>
      </c>
      <c r="EC60" s="170">
        <f>EC59*('In depth results'!$C$9/12)</f>
        <v>0</v>
      </c>
      <c r="ED60" s="170">
        <f>ED59*('In depth results'!$C$9/12)</f>
        <v>0</v>
      </c>
      <c r="EE60" s="170">
        <f>EE59*('In depth results'!$C$9/12)</f>
        <v>0</v>
      </c>
    </row>
    <row r="61" spans="1:135" x14ac:dyDescent="0.35">
      <c r="A61" s="46"/>
      <c r="B61" s="169" t="s">
        <v>34</v>
      </c>
      <c r="C61" s="170">
        <f>'In depth results'!B9</f>
        <v>8500</v>
      </c>
      <c r="D61" s="170">
        <f>D59+D60</f>
        <v>8330</v>
      </c>
      <c r="E61" s="170">
        <f t="shared" ref="E61:BP61" si="894">E59+E60</f>
        <v>8160</v>
      </c>
      <c r="F61" s="170">
        <f t="shared" si="894"/>
        <v>7990</v>
      </c>
      <c r="G61" s="170">
        <f t="shared" si="894"/>
        <v>7820</v>
      </c>
      <c r="H61" s="170">
        <f t="shared" si="894"/>
        <v>7650</v>
      </c>
      <c r="I61" s="170">
        <f t="shared" si="894"/>
        <v>7480</v>
      </c>
      <c r="J61" s="170">
        <f t="shared" si="894"/>
        <v>7310</v>
      </c>
      <c r="K61" s="170">
        <f t="shared" si="894"/>
        <v>7140</v>
      </c>
      <c r="L61" s="170">
        <f t="shared" si="894"/>
        <v>6970</v>
      </c>
      <c r="M61" s="170">
        <f t="shared" si="894"/>
        <v>6800</v>
      </c>
      <c r="N61" s="170">
        <f t="shared" si="894"/>
        <v>6630</v>
      </c>
      <c r="O61" s="170">
        <f t="shared" si="894"/>
        <v>6460</v>
      </c>
      <c r="P61" s="170">
        <f t="shared" si="894"/>
        <v>6290</v>
      </c>
      <c r="Q61" s="170">
        <f t="shared" si="894"/>
        <v>6120</v>
      </c>
      <c r="R61" s="170">
        <f t="shared" si="894"/>
        <v>5950</v>
      </c>
      <c r="S61" s="170">
        <f t="shared" si="894"/>
        <v>5780</v>
      </c>
      <c r="T61" s="170">
        <f t="shared" si="894"/>
        <v>5610</v>
      </c>
      <c r="U61" s="170">
        <f t="shared" si="894"/>
        <v>5440</v>
      </c>
      <c r="V61" s="170">
        <f t="shared" si="894"/>
        <v>5270</v>
      </c>
      <c r="W61" s="170">
        <f t="shared" si="894"/>
        <v>5100</v>
      </c>
      <c r="X61" s="170">
        <f t="shared" si="894"/>
        <v>4930</v>
      </c>
      <c r="Y61" s="170">
        <f t="shared" si="894"/>
        <v>4760</v>
      </c>
      <c r="Z61" s="170">
        <f t="shared" si="894"/>
        <v>4590</v>
      </c>
      <c r="AA61" s="170">
        <f t="shared" si="894"/>
        <v>4420</v>
      </c>
      <c r="AB61" s="170">
        <f t="shared" si="894"/>
        <v>4250</v>
      </c>
      <c r="AC61" s="170">
        <f t="shared" si="894"/>
        <v>4080</v>
      </c>
      <c r="AD61" s="170">
        <f t="shared" si="894"/>
        <v>3910</v>
      </c>
      <c r="AE61" s="170">
        <f t="shared" si="894"/>
        <v>3740</v>
      </c>
      <c r="AF61" s="170">
        <f t="shared" si="894"/>
        <v>3570</v>
      </c>
      <c r="AG61" s="170">
        <f t="shared" si="894"/>
        <v>3400</v>
      </c>
      <c r="AH61" s="170">
        <f t="shared" si="894"/>
        <v>3230</v>
      </c>
      <c r="AI61" s="170">
        <f t="shared" si="894"/>
        <v>3060</v>
      </c>
      <c r="AJ61" s="170">
        <f t="shared" si="894"/>
        <v>2890</v>
      </c>
      <c r="AK61" s="170">
        <f t="shared" si="894"/>
        <v>2720</v>
      </c>
      <c r="AL61" s="170">
        <f t="shared" si="894"/>
        <v>2550</v>
      </c>
      <c r="AM61" s="170">
        <f t="shared" si="894"/>
        <v>2380</v>
      </c>
      <c r="AN61" s="170">
        <f t="shared" si="894"/>
        <v>2210</v>
      </c>
      <c r="AO61" s="170">
        <f t="shared" si="894"/>
        <v>2040</v>
      </c>
      <c r="AP61" s="170">
        <f t="shared" si="894"/>
        <v>1870</v>
      </c>
      <c r="AQ61" s="170">
        <f t="shared" si="894"/>
        <v>1700</v>
      </c>
      <c r="AR61" s="170">
        <f t="shared" si="894"/>
        <v>1530</v>
      </c>
      <c r="AS61" s="170">
        <f t="shared" si="894"/>
        <v>1360</v>
      </c>
      <c r="AT61" s="170">
        <f t="shared" si="894"/>
        <v>1190</v>
      </c>
      <c r="AU61" s="170">
        <f t="shared" si="894"/>
        <v>1020</v>
      </c>
      <c r="AV61" s="170">
        <f t="shared" si="894"/>
        <v>850</v>
      </c>
      <c r="AW61" s="170">
        <f t="shared" si="894"/>
        <v>680</v>
      </c>
      <c r="AX61" s="170">
        <f t="shared" si="894"/>
        <v>510</v>
      </c>
      <c r="AY61" s="170">
        <f t="shared" si="894"/>
        <v>340</v>
      </c>
      <c r="AZ61" s="170">
        <f t="shared" si="894"/>
        <v>170</v>
      </c>
      <c r="BA61" s="170">
        <f t="shared" si="894"/>
        <v>0</v>
      </c>
      <c r="BB61" s="170">
        <f t="shared" si="894"/>
        <v>0</v>
      </c>
      <c r="BC61" s="170">
        <f t="shared" si="894"/>
        <v>0</v>
      </c>
      <c r="BD61" s="170">
        <f t="shared" si="894"/>
        <v>0</v>
      </c>
      <c r="BE61" s="170">
        <f t="shared" si="894"/>
        <v>0</v>
      </c>
      <c r="BF61" s="170">
        <f t="shared" si="894"/>
        <v>0</v>
      </c>
      <c r="BG61" s="170">
        <f t="shared" si="894"/>
        <v>0</v>
      </c>
      <c r="BH61" s="170">
        <f t="shared" si="894"/>
        <v>0</v>
      </c>
      <c r="BI61" s="170">
        <f t="shared" si="894"/>
        <v>0</v>
      </c>
      <c r="BJ61" s="170">
        <f t="shared" si="894"/>
        <v>0</v>
      </c>
      <c r="BK61" s="170">
        <f t="shared" si="894"/>
        <v>0</v>
      </c>
      <c r="BL61" s="170">
        <f t="shared" si="894"/>
        <v>0</v>
      </c>
      <c r="BM61" s="170">
        <f t="shared" si="894"/>
        <v>0</v>
      </c>
      <c r="BN61" s="170">
        <f t="shared" si="894"/>
        <v>0</v>
      </c>
      <c r="BO61" s="170">
        <f t="shared" si="894"/>
        <v>0</v>
      </c>
      <c r="BP61" s="170">
        <f t="shared" si="894"/>
        <v>0</v>
      </c>
      <c r="BQ61" s="170">
        <f t="shared" ref="BQ61:CU61" si="895">BQ59+BQ60</f>
        <v>0</v>
      </c>
      <c r="BR61" s="170">
        <f t="shared" si="895"/>
        <v>0</v>
      </c>
      <c r="BS61" s="170">
        <f t="shared" si="895"/>
        <v>0</v>
      </c>
      <c r="BT61" s="170">
        <f t="shared" si="895"/>
        <v>0</v>
      </c>
      <c r="BU61" s="170">
        <f t="shared" si="895"/>
        <v>0</v>
      </c>
      <c r="BV61" s="170">
        <f t="shared" si="895"/>
        <v>0</v>
      </c>
      <c r="BW61" s="170">
        <f t="shared" si="895"/>
        <v>0</v>
      </c>
      <c r="BX61" s="170">
        <f t="shared" si="895"/>
        <v>0</v>
      </c>
      <c r="BY61" s="170">
        <f t="shared" si="895"/>
        <v>0</v>
      </c>
      <c r="BZ61" s="170">
        <f t="shared" si="895"/>
        <v>0</v>
      </c>
      <c r="CA61" s="170">
        <f t="shared" si="895"/>
        <v>0</v>
      </c>
      <c r="CB61" s="170">
        <f t="shared" si="895"/>
        <v>0</v>
      </c>
      <c r="CC61" s="170">
        <f t="shared" si="895"/>
        <v>0</v>
      </c>
      <c r="CD61" s="170">
        <f t="shared" si="895"/>
        <v>0</v>
      </c>
      <c r="CE61" s="170">
        <f t="shared" si="895"/>
        <v>0</v>
      </c>
      <c r="CF61" s="170">
        <f t="shared" si="895"/>
        <v>0</v>
      </c>
      <c r="CG61" s="170">
        <f t="shared" si="895"/>
        <v>0</v>
      </c>
      <c r="CH61" s="170">
        <f t="shared" si="895"/>
        <v>0</v>
      </c>
      <c r="CI61" s="170">
        <f t="shared" si="895"/>
        <v>0</v>
      </c>
      <c r="CJ61" s="170">
        <f t="shared" si="895"/>
        <v>0</v>
      </c>
      <c r="CK61" s="170">
        <f t="shared" si="895"/>
        <v>0</v>
      </c>
      <c r="CL61" s="170">
        <f t="shared" si="895"/>
        <v>0</v>
      </c>
      <c r="CM61" s="170">
        <f t="shared" si="895"/>
        <v>0</v>
      </c>
      <c r="CN61" s="170">
        <f t="shared" si="895"/>
        <v>0</v>
      </c>
      <c r="CO61" s="170">
        <f t="shared" si="895"/>
        <v>0</v>
      </c>
      <c r="CP61" s="170">
        <f t="shared" si="895"/>
        <v>0</v>
      </c>
      <c r="CQ61" s="170">
        <f t="shared" si="895"/>
        <v>0</v>
      </c>
      <c r="CR61" s="170">
        <f t="shared" si="895"/>
        <v>0</v>
      </c>
      <c r="CS61" s="170">
        <f t="shared" si="895"/>
        <v>0</v>
      </c>
      <c r="CT61" s="170">
        <f t="shared" si="895"/>
        <v>0</v>
      </c>
      <c r="CU61" s="170">
        <f t="shared" si="895"/>
        <v>0</v>
      </c>
      <c r="CV61" s="170">
        <f t="shared" ref="CV61:EE61" si="896">CV59+CV60</f>
        <v>0</v>
      </c>
      <c r="CW61" s="170">
        <f t="shared" si="896"/>
        <v>0</v>
      </c>
      <c r="CX61" s="170">
        <f t="shared" si="896"/>
        <v>0</v>
      </c>
      <c r="CY61" s="170">
        <f t="shared" si="896"/>
        <v>0</v>
      </c>
      <c r="CZ61" s="170">
        <f t="shared" si="896"/>
        <v>0</v>
      </c>
      <c r="DA61" s="170">
        <f t="shared" si="896"/>
        <v>0</v>
      </c>
      <c r="DB61" s="170">
        <f t="shared" si="896"/>
        <v>0</v>
      </c>
      <c r="DC61" s="170">
        <f t="shared" si="896"/>
        <v>0</v>
      </c>
      <c r="DD61" s="170">
        <f t="shared" si="896"/>
        <v>0</v>
      </c>
      <c r="DE61" s="170">
        <f t="shared" si="896"/>
        <v>0</v>
      </c>
      <c r="DF61" s="170">
        <f t="shared" si="896"/>
        <v>0</v>
      </c>
      <c r="DG61" s="170">
        <f t="shared" si="896"/>
        <v>0</v>
      </c>
      <c r="DH61" s="170">
        <f t="shared" si="896"/>
        <v>0</v>
      </c>
      <c r="DI61" s="170">
        <f t="shared" si="896"/>
        <v>0</v>
      </c>
      <c r="DJ61" s="170">
        <f t="shared" si="896"/>
        <v>0</v>
      </c>
      <c r="DK61" s="170">
        <f t="shared" si="896"/>
        <v>0</v>
      </c>
      <c r="DL61" s="170">
        <f t="shared" si="896"/>
        <v>0</v>
      </c>
      <c r="DM61" s="170">
        <f t="shared" si="896"/>
        <v>0</v>
      </c>
      <c r="DN61" s="170">
        <f t="shared" si="896"/>
        <v>0</v>
      </c>
      <c r="DO61" s="170">
        <f t="shared" si="896"/>
        <v>0</v>
      </c>
      <c r="DP61" s="170">
        <f t="shared" si="896"/>
        <v>0</v>
      </c>
      <c r="DQ61" s="170">
        <f t="shared" si="896"/>
        <v>0</v>
      </c>
      <c r="DR61" s="170">
        <f t="shared" si="896"/>
        <v>0</v>
      </c>
      <c r="DS61" s="170">
        <f t="shared" si="896"/>
        <v>0</v>
      </c>
      <c r="DT61" s="170">
        <f t="shared" si="896"/>
        <v>0</v>
      </c>
      <c r="DU61" s="170">
        <f t="shared" si="896"/>
        <v>0</v>
      </c>
      <c r="DV61" s="170">
        <f t="shared" si="896"/>
        <v>0</v>
      </c>
      <c r="DW61" s="170">
        <f t="shared" si="896"/>
        <v>0</v>
      </c>
      <c r="DX61" s="170">
        <f t="shared" si="896"/>
        <v>0</v>
      </c>
      <c r="DY61" s="170">
        <f t="shared" si="896"/>
        <v>0</v>
      </c>
      <c r="DZ61" s="170">
        <f t="shared" si="896"/>
        <v>0</v>
      </c>
      <c r="EA61" s="170">
        <f t="shared" si="896"/>
        <v>0</v>
      </c>
      <c r="EB61" s="170">
        <f t="shared" si="896"/>
        <v>0</v>
      </c>
      <c r="EC61" s="170">
        <f t="shared" si="896"/>
        <v>0</v>
      </c>
      <c r="ED61" s="170">
        <f t="shared" si="896"/>
        <v>0</v>
      </c>
      <c r="EE61" s="170">
        <f t="shared" si="896"/>
        <v>0</v>
      </c>
    </row>
    <row r="62" spans="1:135" x14ac:dyDescent="0.35">
      <c r="A62" s="46"/>
      <c r="B62" s="169" t="s">
        <v>36</v>
      </c>
      <c r="C62" s="170">
        <f>'In depth results'!$M$9</f>
        <v>170</v>
      </c>
      <c r="D62" s="170">
        <f>'In depth results'!$M$9</f>
        <v>170</v>
      </c>
      <c r="E62" s="170">
        <f>'In depth results'!$M$9</f>
        <v>170</v>
      </c>
      <c r="F62" s="170">
        <f>'In depth results'!$M$9</f>
        <v>170</v>
      </c>
      <c r="G62" s="170">
        <f>'In depth results'!$M$9</f>
        <v>170</v>
      </c>
      <c r="H62" s="170">
        <f>'In depth results'!$M$9</f>
        <v>170</v>
      </c>
      <c r="I62" s="170">
        <f>'In depth results'!$M$9</f>
        <v>170</v>
      </c>
      <c r="J62" s="170">
        <f>'In depth results'!$M$9</f>
        <v>170</v>
      </c>
      <c r="K62" s="170">
        <f>'In depth results'!$M$9</f>
        <v>170</v>
      </c>
      <c r="L62" s="170">
        <f>'In depth results'!$M$9</f>
        <v>170</v>
      </c>
      <c r="M62" s="170">
        <f>'In depth results'!$M$9</f>
        <v>170</v>
      </c>
      <c r="N62" s="170">
        <f>'In depth results'!$M$9</f>
        <v>170</v>
      </c>
      <c r="O62" s="170">
        <f>'In depth results'!$M$9</f>
        <v>170</v>
      </c>
      <c r="P62" s="170">
        <f>'In depth results'!$M$9</f>
        <v>170</v>
      </c>
      <c r="Q62" s="170">
        <f>'In depth results'!$M$9</f>
        <v>170</v>
      </c>
      <c r="R62" s="170">
        <f>'In depth results'!$M$9</f>
        <v>170</v>
      </c>
      <c r="S62" s="170">
        <f>'In depth results'!$M$9</f>
        <v>170</v>
      </c>
      <c r="T62" s="170">
        <f>'In depth results'!$M$9</f>
        <v>170</v>
      </c>
      <c r="U62" s="170">
        <f>'In depth results'!$M$9</f>
        <v>170</v>
      </c>
      <c r="V62" s="170">
        <f>'In depth results'!$M$9</f>
        <v>170</v>
      </c>
      <c r="W62" s="170">
        <f>'In depth results'!$M$9</f>
        <v>170</v>
      </c>
      <c r="X62" s="170">
        <f>'In depth results'!$M$9</f>
        <v>170</v>
      </c>
      <c r="Y62" s="170">
        <f>'In depth results'!$M$9</f>
        <v>170</v>
      </c>
      <c r="Z62" s="170">
        <f>'In depth results'!$M$9</f>
        <v>170</v>
      </c>
      <c r="AA62" s="170">
        <f>'In depth results'!$M$9</f>
        <v>170</v>
      </c>
      <c r="AB62" s="170">
        <f>'In depth results'!$M$9</f>
        <v>170</v>
      </c>
      <c r="AC62" s="170">
        <f>'In depth results'!$M$9</f>
        <v>170</v>
      </c>
      <c r="AD62" s="170">
        <f>'In depth results'!$M$9</f>
        <v>170</v>
      </c>
      <c r="AE62" s="170">
        <f>'In depth results'!$M$9</f>
        <v>170</v>
      </c>
      <c r="AF62" s="170">
        <f>'In depth results'!$M$9</f>
        <v>170</v>
      </c>
      <c r="AG62" s="170">
        <f>'In depth results'!$M$9</f>
        <v>170</v>
      </c>
      <c r="AH62" s="170">
        <f>'In depth results'!$M$9</f>
        <v>170</v>
      </c>
      <c r="AI62" s="170">
        <f>'In depth results'!$M$9</f>
        <v>170</v>
      </c>
      <c r="AJ62" s="170">
        <f>'In depth results'!$M$9</f>
        <v>170</v>
      </c>
      <c r="AK62" s="170">
        <f>'In depth results'!$M$9</f>
        <v>170</v>
      </c>
      <c r="AL62" s="170">
        <f>'In depth results'!$M$9</f>
        <v>170</v>
      </c>
      <c r="AM62" s="170">
        <f>'In depth results'!$M$9</f>
        <v>170</v>
      </c>
      <c r="AN62" s="170">
        <f>'In depth results'!$M$9</f>
        <v>170</v>
      </c>
      <c r="AO62" s="170">
        <f>'In depth results'!$M$9</f>
        <v>170</v>
      </c>
      <c r="AP62" s="170">
        <f>'In depth results'!$M$9</f>
        <v>170</v>
      </c>
      <c r="AQ62" s="170">
        <f>'In depth results'!$M$9</f>
        <v>170</v>
      </c>
      <c r="AR62" s="170">
        <f>'In depth results'!$M$9</f>
        <v>170</v>
      </c>
      <c r="AS62" s="170">
        <f>'In depth results'!$M$9</f>
        <v>170</v>
      </c>
      <c r="AT62" s="170">
        <f>'In depth results'!$M$9</f>
        <v>170</v>
      </c>
      <c r="AU62" s="170">
        <f>'In depth results'!$M$9</f>
        <v>170</v>
      </c>
      <c r="AV62" s="170">
        <f>'In depth results'!$M$9</f>
        <v>170</v>
      </c>
      <c r="AW62" s="170">
        <f>'In depth results'!$M$9</f>
        <v>170</v>
      </c>
      <c r="AX62" s="170">
        <f>'In depth results'!$M$9</f>
        <v>170</v>
      </c>
      <c r="AY62" s="170">
        <f>'In depth results'!$M$9</f>
        <v>170</v>
      </c>
      <c r="AZ62" s="170">
        <f>'In depth results'!$M$9</f>
        <v>170</v>
      </c>
      <c r="BA62" s="170">
        <f>'In depth results'!$M$9</f>
        <v>170</v>
      </c>
      <c r="BB62" s="170">
        <f>'In depth results'!$M$9</f>
        <v>170</v>
      </c>
      <c r="BC62" s="170">
        <f>'In depth results'!$M$9</f>
        <v>170</v>
      </c>
      <c r="BD62" s="170">
        <f>'In depth results'!$M$9</f>
        <v>170</v>
      </c>
      <c r="BE62" s="170">
        <f>'In depth results'!$M$9</f>
        <v>170</v>
      </c>
      <c r="BF62" s="170">
        <f>'In depth results'!$M$9</f>
        <v>170</v>
      </c>
      <c r="BG62" s="170">
        <f>'In depth results'!$M$9</f>
        <v>170</v>
      </c>
      <c r="BH62" s="170">
        <f>'In depth results'!$M$9</f>
        <v>170</v>
      </c>
      <c r="BI62" s="170">
        <f>'In depth results'!$M$9</f>
        <v>170</v>
      </c>
      <c r="BJ62" s="170">
        <f>'In depth results'!$M$9</f>
        <v>170</v>
      </c>
      <c r="BK62" s="170">
        <f>'In depth results'!$M$9</f>
        <v>170</v>
      </c>
      <c r="BL62" s="170">
        <f>'In depth results'!$M$9</f>
        <v>170</v>
      </c>
      <c r="BM62" s="170">
        <f>'In depth results'!$M$9</f>
        <v>170</v>
      </c>
      <c r="BN62" s="170">
        <f>'In depth results'!$M$9</f>
        <v>170</v>
      </c>
      <c r="BO62" s="170">
        <f>'In depth results'!$M$9</f>
        <v>170</v>
      </c>
      <c r="BP62" s="170">
        <f>'In depth results'!$M$9</f>
        <v>170</v>
      </c>
      <c r="BQ62" s="170">
        <f>'In depth results'!$M$9</f>
        <v>170</v>
      </c>
      <c r="BR62" s="170">
        <f>'In depth results'!$M$9</f>
        <v>170</v>
      </c>
      <c r="BS62" s="170">
        <f>'In depth results'!$M$9</f>
        <v>170</v>
      </c>
      <c r="BT62" s="170">
        <f>'In depth results'!$M$9</f>
        <v>170</v>
      </c>
      <c r="BU62" s="170">
        <f>'In depth results'!$M$9</f>
        <v>170</v>
      </c>
      <c r="BV62" s="170">
        <f>'In depth results'!$M$9</f>
        <v>170</v>
      </c>
      <c r="BW62" s="170">
        <f>'In depth results'!$M$9</f>
        <v>170</v>
      </c>
      <c r="BX62" s="170">
        <f>'In depth results'!$M$9</f>
        <v>170</v>
      </c>
      <c r="BY62" s="170">
        <f>'In depth results'!$M$9</f>
        <v>170</v>
      </c>
      <c r="BZ62" s="170">
        <f>'In depth results'!$M$9</f>
        <v>170</v>
      </c>
      <c r="CA62" s="170">
        <f>'In depth results'!$M$9</f>
        <v>170</v>
      </c>
      <c r="CB62" s="170">
        <f>'In depth results'!$M$9</f>
        <v>170</v>
      </c>
      <c r="CC62" s="170">
        <f>'In depth results'!$M$9</f>
        <v>170</v>
      </c>
      <c r="CD62" s="170">
        <f>'In depth results'!$M$9</f>
        <v>170</v>
      </c>
      <c r="CE62" s="170">
        <f>'In depth results'!$M$9</f>
        <v>170</v>
      </c>
      <c r="CF62" s="170">
        <f>'In depth results'!$M$9</f>
        <v>170</v>
      </c>
      <c r="CG62" s="170">
        <f>'In depth results'!$M$9</f>
        <v>170</v>
      </c>
      <c r="CH62" s="170">
        <f>'In depth results'!$M$9</f>
        <v>170</v>
      </c>
      <c r="CI62" s="170">
        <f>'In depth results'!$M$9</f>
        <v>170</v>
      </c>
      <c r="CJ62" s="170">
        <f>'In depth results'!$M$9</f>
        <v>170</v>
      </c>
      <c r="CK62" s="170">
        <f>'In depth results'!$M$9</f>
        <v>170</v>
      </c>
      <c r="CL62" s="170">
        <f>'In depth results'!$M$9</f>
        <v>170</v>
      </c>
      <c r="CM62" s="170">
        <f>'In depth results'!$M$9</f>
        <v>170</v>
      </c>
      <c r="CN62" s="170">
        <f>'In depth results'!$M$9</f>
        <v>170</v>
      </c>
      <c r="CO62" s="170">
        <f>'In depth results'!$M$9</f>
        <v>170</v>
      </c>
      <c r="CP62" s="170">
        <f>'In depth results'!$M$9</f>
        <v>170</v>
      </c>
      <c r="CQ62" s="170">
        <f>'In depth results'!$M$9</f>
        <v>170</v>
      </c>
      <c r="CR62" s="170">
        <f>'In depth results'!$M$9</f>
        <v>170</v>
      </c>
      <c r="CS62" s="170">
        <f>'In depth results'!$M$9</f>
        <v>170</v>
      </c>
      <c r="CT62" s="170">
        <f>'In depth results'!$M$9</f>
        <v>170</v>
      </c>
      <c r="CU62" s="170">
        <f>'In depth results'!$M$9</f>
        <v>170</v>
      </c>
      <c r="CV62" s="170">
        <f>'In depth results'!$M$9</f>
        <v>170</v>
      </c>
      <c r="CW62" s="170">
        <f>'In depth results'!$M$9</f>
        <v>170</v>
      </c>
      <c r="CX62" s="170">
        <f>'In depth results'!$M$9</f>
        <v>170</v>
      </c>
      <c r="CY62" s="170">
        <f>'In depth results'!$M$9</f>
        <v>170</v>
      </c>
      <c r="CZ62" s="170">
        <f>'In depth results'!$M$9</f>
        <v>170</v>
      </c>
      <c r="DA62" s="170">
        <f>'In depth results'!$M$9</f>
        <v>170</v>
      </c>
      <c r="DB62" s="170">
        <f>'In depth results'!$M$9</f>
        <v>170</v>
      </c>
      <c r="DC62" s="170">
        <f>'In depth results'!$M$9</f>
        <v>170</v>
      </c>
      <c r="DD62" s="170">
        <f>'In depth results'!$M$9</f>
        <v>170</v>
      </c>
      <c r="DE62" s="170">
        <f>'In depth results'!$M$9</f>
        <v>170</v>
      </c>
      <c r="DF62" s="170">
        <f>'In depth results'!$M$9</f>
        <v>170</v>
      </c>
      <c r="DG62" s="170">
        <f>'In depth results'!$M$9</f>
        <v>170</v>
      </c>
      <c r="DH62" s="170">
        <f>'In depth results'!$M$9</f>
        <v>170</v>
      </c>
      <c r="DI62" s="170">
        <f>'In depth results'!$M$9</f>
        <v>170</v>
      </c>
      <c r="DJ62" s="170">
        <f>'In depth results'!$M$9</f>
        <v>170</v>
      </c>
      <c r="DK62" s="170">
        <f>'In depth results'!$M$9</f>
        <v>170</v>
      </c>
      <c r="DL62" s="170">
        <f>'In depth results'!$M$9</f>
        <v>170</v>
      </c>
      <c r="DM62" s="170">
        <f>'In depth results'!$M$9</f>
        <v>170</v>
      </c>
      <c r="DN62" s="170">
        <f>'In depth results'!$M$9</f>
        <v>170</v>
      </c>
      <c r="DO62" s="170">
        <f>'In depth results'!$M$9</f>
        <v>170</v>
      </c>
      <c r="DP62" s="170">
        <f>'In depth results'!$M$9</f>
        <v>170</v>
      </c>
      <c r="DQ62" s="170">
        <f>'In depth results'!$M$9</f>
        <v>170</v>
      </c>
      <c r="DR62" s="170">
        <f>'In depth results'!$M$9</f>
        <v>170</v>
      </c>
      <c r="DS62" s="170">
        <f>'In depth results'!$M$9</f>
        <v>170</v>
      </c>
      <c r="DT62" s="170">
        <f>'In depth results'!$M$9</f>
        <v>170</v>
      </c>
      <c r="DU62" s="170">
        <f>'In depth results'!$M$9</f>
        <v>170</v>
      </c>
      <c r="DV62" s="170">
        <f>'In depth results'!$M$9</f>
        <v>170</v>
      </c>
      <c r="DW62" s="170">
        <f>'In depth results'!$M$9</f>
        <v>170</v>
      </c>
      <c r="DX62" s="170">
        <f>'In depth results'!$M$9</f>
        <v>170</v>
      </c>
      <c r="DY62" s="170">
        <f>'In depth results'!$M$9</f>
        <v>170</v>
      </c>
      <c r="DZ62" s="170">
        <f>'In depth results'!$M$9</f>
        <v>170</v>
      </c>
      <c r="EA62" s="170">
        <f>'In depth results'!$M$9</f>
        <v>170</v>
      </c>
      <c r="EB62" s="170">
        <f>'In depth results'!$M$9</f>
        <v>170</v>
      </c>
      <c r="EC62" s="170">
        <f>'In depth results'!$M$9</f>
        <v>170</v>
      </c>
      <c r="ED62" s="170">
        <f>'In depth results'!$M$9</f>
        <v>170</v>
      </c>
      <c r="EE62" s="170">
        <f>'In depth results'!$M$9</f>
        <v>170</v>
      </c>
    </row>
    <row r="63" spans="1:135" x14ac:dyDescent="0.35">
      <c r="A63" s="46"/>
      <c r="B63" s="169" t="s">
        <v>37</v>
      </c>
      <c r="C63" s="170">
        <f>C61-C62+C60</f>
        <v>8330</v>
      </c>
      <c r="D63" s="170">
        <f>IF(D62&gt;D61,0,D61-D62)</f>
        <v>8160</v>
      </c>
      <c r="E63" s="170">
        <f t="shared" ref="E63:BP63" si="897">IF(E62&gt;E61,0,E61-E62)</f>
        <v>7990</v>
      </c>
      <c r="F63" s="170">
        <f t="shared" si="897"/>
        <v>7820</v>
      </c>
      <c r="G63" s="170">
        <f t="shared" si="897"/>
        <v>7650</v>
      </c>
      <c r="H63" s="170">
        <f t="shared" si="897"/>
        <v>7480</v>
      </c>
      <c r="I63" s="170">
        <f t="shared" si="897"/>
        <v>7310</v>
      </c>
      <c r="J63" s="170">
        <f t="shared" si="897"/>
        <v>7140</v>
      </c>
      <c r="K63" s="170">
        <f t="shared" si="897"/>
        <v>6970</v>
      </c>
      <c r="L63" s="170">
        <f t="shared" si="897"/>
        <v>6800</v>
      </c>
      <c r="M63" s="170">
        <f t="shared" si="897"/>
        <v>6630</v>
      </c>
      <c r="N63" s="170">
        <f t="shared" si="897"/>
        <v>6460</v>
      </c>
      <c r="O63" s="170">
        <f t="shared" si="897"/>
        <v>6290</v>
      </c>
      <c r="P63" s="170">
        <f t="shared" si="897"/>
        <v>6120</v>
      </c>
      <c r="Q63" s="170">
        <f t="shared" si="897"/>
        <v>5950</v>
      </c>
      <c r="R63" s="170">
        <f t="shared" si="897"/>
        <v>5780</v>
      </c>
      <c r="S63" s="170">
        <f t="shared" si="897"/>
        <v>5610</v>
      </c>
      <c r="T63" s="170">
        <f t="shared" si="897"/>
        <v>5440</v>
      </c>
      <c r="U63" s="170">
        <f t="shared" si="897"/>
        <v>5270</v>
      </c>
      <c r="V63" s="170">
        <f t="shared" si="897"/>
        <v>5100</v>
      </c>
      <c r="W63" s="170">
        <f t="shared" si="897"/>
        <v>4930</v>
      </c>
      <c r="X63" s="170">
        <f t="shared" si="897"/>
        <v>4760</v>
      </c>
      <c r="Y63" s="170">
        <f t="shared" si="897"/>
        <v>4590</v>
      </c>
      <c r="Z63" s="170">
        <f t="shared" si="897"/>
        <v>4420</v>
      </c>
      <c r="AA63" s="170">
        <f t="shared" si="897"/>
        <v>4250</v>
      </c>
      <c r="AB63" s="170">
        <f t="shared" si="897"/>
        <v>4080</v>
      </c>
      <c r="AC63" s="170">
        <f t="shared" si="897"/>
        <v>3910</v>
      </c>
      <c r="AD63" s="170">
        <f t="shared" si="897"/>
        <v>3740</v>
      </c>
      <c r="AE63" s="170">
        <f t="shared" si="897"/>
        <v>3570</v>
      </c>
      <c r="AF63" s="170">
        <f t="shared" si="897"/>
        <v>3400</v>
      </c>
      <c r="AG63" s="170">
        <f t="shared" si="897"/>
        <v>3230</v>
      </c>
      <c r="AH63" s="170">
        <f t="shared" si="897"/>
        <v>3060</v>
      </c>
      <c r="AI63" s="170">
        <f t="shared" si="897"/>
        <v>2890</v>
      </c>
      <c r="AJ63" s="170">
        <f t="shared" si="897"/>
        <v>2720</v>
      </c>
      <c r="AK63" s="170">
        <f t="shared" si="897"/>
        <v>2550</v>
      </c>
      <c r="AL63" s="170">
        <f t="shared" si="897"/>
        <v>2380</v>
      </c>
      <c r="AM63" s="170">
        <f t="shared" si="897"/>
        <v>2210</v>
      </c>
      <c r="AN63" s="170">
        <f t="shared" si="897"/>
        <v>2040</v>
      </c>
      <c r="AO63" s="170">
        <f t="shared" si="897"/>
        <v>1870</v>
      </c>
      <c r="AP63" s="170">
        <f t="shared" si="897"/>
        <v>1700</v>
      </c>
      <c r="AQ63" s="170">
        <f t="shared" si="897"/>
        <v>1530</v>
      </c>
      <c r="AR63" s="170">
        <f t="shared" si="897"/>
        <v>1360</v>
      </c>
      <c r="AS63" s="170">
        <f t="shared" si="897"/>
        <v>1190</v>
      </c>
      <c r="AT63" s="170">
        <f t="shared" si="897"/>
        <v>1020</v>
      </c>
      <c r="AU63" s="170">
        <f t="shared" si="897"/>
        <v>850</v>
      </c>
      <c r="AV63" s="170">
        <f t="shared" si="897"/>
        <v>680</v>
      </c>
      <c r="AW63" s="170">
        <f t="shared" si="897"/>
        <v>510</v>
      </c>
      <c r="AX63" s="170">
        <f t="shared" si="897"/>
        <v>340</v>
      </c>
      <c r="AY63" s="170">
        <f t="shared" si="897"/>
        <v>170</v>
      </c>
      <c r="AZ63" s="170">
        <f t="shared" si="897"/>
        <v>0</v>
      </c>
      <c r="BA63" s="170">
        <f t="shared" si="897"/>
        <v>0</v>
      </c>
      <c r="BB63" s="170">
        <f t="shared" si="897"/>
        <v>0</v>
      </c>
      <c r="BC63" s="170">
        <f t="shared" si="897"/>
        <v>0</v>
      </c>
      <c r="BD63" s="170">
        <f t="shared" si="897"/>
        <v>0</v>
      </c>
      <c r="BE63" s="170">
        <f t="shared" si="897"/>
        <v>0</v>
      </c>
      <c r="BF63" s="170">
        <f t="shared" si="897"/>
        <v>0</v>
      </c>
      <c r="BG63" s="170">
        <f t="shared" si="897"/>
        <v>0</v>
      </c>
      <c r="BH63" s="170">
        <f t="shared" si="897"/>
        <v>0</v>
      </c>
      <c r="BI63" s="170">
        <f t="shared" si="897"/>
        <v>0</v>
      </c>
      <c r="BJ63" s="170">
        <f t="shared" si="897"/>
        <v>0</v>
      </c>
      <c r="BK63" s="170">
        <f t="shared" si="897"/>
        <v>0</v>
      </c>
      <c r="BL63" s="170">
        <f t="shared" si="897"/>
        <v>0</v>
      </c>
      <c r="BM63" s="170">
        <f t="shared" si="897"/>
        <v>0</v>
      </c>
      <c r="BN63" s="170">
        <f t="shared" si="897"/>
        <v>0</v>
      </c>
      <c r="BO63" s="170">
        <f t="shared" si="897"/>
        <v>0</v>
      </c>
      <c r="BP63" s="170">
        <f t="shared" si="897"/>
        <v>0</v>
      </c>
      <c r="BQ63" s="170">
        <f t="shared" ref="BQ63:CU63" si="898">IF(BQ62&gt;BQ61,0,BQ61-BQ62)</f>
        <v>0</v>
      </c>
      <c r="BR63" s="170">
        <f t="shared" si="898"/>
        <v>0</v>
      </c>
      <c r="BS63" s="170">
        <f t="shared" si="898"/>
        <v>0</v>
      </c>
      <c r="BT63" s="170">
        <f t="shared" si="898"/>
        <v>0</v>
      </c>
      <c r="BU63" s="170">
        <f t="shared" si="898"/>
        <v>0</v>
      </c>
      <c r="BV63" s="170">
        <f t="shared" si="898"/>
        <v>0</v>
      </c>
      <c r="BW63" s="170">
        <f t="shared" si="898"/>
        <v>0</v>
      </c>
      <c r="BX63" s="170">
        <f t="shared" si="898"/>
        <v>0</v>
      </c>
      <c r="BY63" s="170">
        <f t="shared" si="898"/>
        <v>0</v>
      </c>
      <c r="BZ63" s="170">
        <f t="shared" si="898"/>
        <v>0</v>
      </c>
      <c r="CA63" s="170">
        <f t="shared" si="898"/>
        <v>0</v>
      </c>
      <c r="CB63" s="170">
        <f t="shared" si="898"/>
        <v>0</v>
      </c>
      <c r="CC63" s="170">
        <f t="shared" si="898"/>
        <v>0</v>
      </c>
      <c r="CD63" s="170">
        <f t="shared" si="898"/>
        <v>0</v>
      </c>
      <c r="CE63" s="170">
        <f t="shared" si="898"/>
        <v>0</v>
      </c>
      <c r="CF63" s="170">
        <f t="shared" si="898"/>
        <v>0</v>
      </c>
      <c r="CG63" s="170">
        <f t="shared" si="898"/>
        <v>0</v>
      </c>
      <c r="CH63" s="170">
        <f t="shared" si="898"/>
        <v>0</v>
      </c>
      <c r="CI63" s="170">
        <f t="shared" si="898"/>
        <v>0</v>
      </c>
      <c r="CJ63" s="170">
        <f t="shared" si="898"/>
        <v>0</v>
      </c>
      <c r="CK63" s="170">
        <f t="shared" si="898"/>
        <v>0</v>
      </c>
      <c r="CL63" s="170">
        <f t="shared" si="898"/>
        <v>0</v>
      </c>
      <c r="CM63" s="170">
        <f t="shared" si="898"/>
        <v>0</v>
      </c>
      <c r="CN63" s="170">
        <f t="shared" si="898"/>
        <v>0</v>
      </c>
      <c r="CO63" s="170">
        <f t="shared" si="898"/>
        <v>0</v>
      </c>
      <c r="CP63" s="170">
        <f t="shared" si="898"/>
        <v>0</v>
      </c>
      <c r="CQ63" s="170">
        <f t="shared" si="898"/>
        <v>0</v>
      </c>
      <c r="CR63" s="170">
        <f t="shared" si="898"/>
        <v>0</v>
      </c>
      <c r="CS63" s="170">
        <f t="shared" si="898"/>
        <v>0</v>
      </c>
      <c r="CT63" s="170">
        <f t="shared" si="898"/>
        <v>0</v>
      </c>
      <c r="CU63" s="170">
        <f t="shared" si="898"/>
        <v>0</v>
      </c>
      <c r="CV63" s="170">
        <f t="shared" ref="CV63" si="899">IF(CV62&gt;CV61,0,CV61-CV62)</f>
        <v>0</v>
      </c>
      <c r="CW63" s="170">
        <f t="shared" ref="CW63" si="900">IF(CW62&gt;CW61,0,CW61-CW62)</f>
        <v>0</v>
      </c>
      <c r="CX63" s="170">
        <f t="shared" ref="CX63" si="901">IF(CX62&gt;CX61,0,CX61-CX62)</f>
        <v>0</v>
      </c>
      <c r="CY63" s="170">
        <f t="shared" ref="CY63" si="902">IF(CY62&gt;CY61,0,CY61-CY62)</f>
        <v>0</v>
      </c>
      <c r="CZ63" s="170">
        <f t="shared" ref="CZ63" si="903">IF(CZ62&gt;CZ61,0,CZ61-CZ62)</f>
        <v>0</v>
      </c>
      <c r="DA63" s="170">
        <f t="shared" ref="DA63" si="904">IF(DA62&gt;DA61,0,DA61-DA62)</f>
        <v>0</v>
      </c>
      <c r="DB63" s="170">
        <f t="shared" ref="DB63" si="905">IF(DB62&gt;DB61,0,DB61-DB62)</f>
        <v>0</v>
      </c>
      <c r="DC63" s="170">
        <f t="shared" ref="DC63" si="906">IF(DC62&gt;DC61,0,DC61-DC62)</f>
        <v>0</v>
      </c>
      <c r="DD63" s="170">
        <f t="shared" ref="DD63" si="907">IF(DD62&gt;DD61,0,DD61-DD62)</f>
        <v>0</v>
      </c>
      <c r="DE63" s="170">
        <f t="shared" ref="DE63" si="908">IF(DE62&gt;DE61,0,DE61-DE62)</f>
        <v>0</v>
      </c>
      <c r="DF63" s="170">
        <f t="shared" ref="DF63" si="909">IF(DF62&gt;DF61,0,DF61-DF62)</f>
        <v>0</v>
      </c>
      <c r="DG63" s="170">
        <f t="shared" ref="DG63" si="910">IF(DG62&gt;DG61,0,DG61-DG62)</f>
        <v>0</v>
      </c>
      <c r="DH63" s="170">
        <f t="shared" ref="DH63" si="911">IF(DH62&gt;DH61,0,DH61-DH62)</f>
        <v>0</v>
      </c>
      <c r="DI63" s="170">
        <f t="shared" ref="DI63" si="912">IF(DI62&gt;DI61,0,DI61-DI62)</f>
        <v>0</v>
      </c>
      <c r="DJ63" s="170">
        <f t="shared" ref="DJ63" si="913">IF(DJ62&gt;DJ61,0,DJ61-DJ62)</f>
        <v>0</v>
      </c>
      <c r="DK63" s="170">
        <f t="shared" ref="DK63" si="914">IF(DK62&gt;DK61,0,DK61-DK62)</f>
        <v>0</v>
      </c>
      <c r="DL63" s="170">
        <f t="shared" ref="DL63" si="915">IF(DL62&gt;DL61,0,DL61-DL62)</f>
        <v>0</v>
      </c>
      <c r="DM63" s="170">
        <f t="shared" ref="DM63" si="916">IF(DM62&gt;DM61,0,DM61-DM62)</f>
        <v>0</v>
      </c>
      <c r="DN63" s="170">
        <f t="shared" ref="DN63" si="917">IF(DN62&gt;DN61,0,DN61-DN62)</f>
        <v>0</v>
      </c>
      <c r="DO63" s="170">
        <f t="shared" ref="DO63" si="918">IF(DO62&gt;DO61,0,DO61-DO62)</f>
        <v>0</v>
      </c>
      <c r="DP63" s="170">
        <f t="shared" ref="DP63" si="919">IF(DP62&gt;DP61,0,DP61-DP62)</f>
        <v>0</v>
      </c>
      <c r="DQ63" s="170">
        <f t="shared" ref="DQ63" si="920">IF(DQ62&gt;DQ61,0,DQ61-DQ62)</f>
        <v>0</v>
      </c>
      <c r="DR63" s="170">
        <f t="shared" ref="DR63" si="921">IF(DR62&gt;DR61,0,DR61-DR62)</f>
        <v>0</v>
      </c>
      <c r="DS63" s="170">
        <f t="shared" ref="DS63" si="922">IF(DS62&gt;DS61,0,DS61-DS62)</f>
        <v>0</v>
      </c>
      <c r="DT63" s="170">
        <f t="shared" ref="DT63" si="923">IF(DT62&gt;DT61,0,DT61-DT62)</f>
        <v>0</v>
      </c>
      <c r="DU63" s="170">
        <f t="shared" ref="DU63" si="924">IF(DU62&gt;DU61,0,DU61-DU62)</f>
        <v>0</v>
      </c>
      <c r="DV63" s="170">
        <f t="shared" ref="DV63" si="925">IF(DV62&gt;DV61,0,DV61-DV62)</f>
        <v>0</v>
      </c>
      <c r="DW63" s="170">
        <f t="shared" ref="DW63" si="926">IF(DW62&gt;DW61,0,DW61-DW62)</f>
        <v>0</v>
      </c>
      <c r="DX63" s="170">
        <f t="shared" ref="DX63" si="927">IF(DX62&gt;DX61,0,DX61-DX62)</f>
        <v>0</v>
      </c>
      <c r="DY63" s="170">
        <f t="shared" ref="DY63" si="928">IF(DY62&gt;DY61,0,DY61-DY62)</f>
        <v>0</v>
      </c>
      <c r="DZ63" s="170">
        <f t="shared" ref="DZ63" si="929">IF(DZ62&gt;DZ61,0,DZ61-DZ62)</f>
        <v>0</v>
      </c>
      <c r="EA63" s="170">
        <f t="shared" ref="EA63" si="930">IF(EA62&gt;EA61,0,EA61-EA62)</f>
        <v>0</v>
      </c>
      <c r="EB63" s="170">
        <f t="shared" ref="EB63" si="931">IF(EB62&gt;EB61,0,EB61-EB62)</f>
        <v>0</v>
      </c>
      <c r="EC63" s="170">
        <f t="shared" ref="EC63" si="932">IF(EC62&gt;EC61,0,EC61-EC62)</f>
        <v>0</v>
      </c>
      <c r="ED63" s="170">
        <f t="shared" ref="ED63" si="933">IF(ED62&gt;ED61,0,ED61-ED62)</f>
        <v>0</v>
      </c>
      <c r="EE63" s="170">
        <f t="shared" ref="EE63" si="934">IF(EE62&gt;EE61,0,EE61-EE62)</f>
        <v>0</v>
      </c>
    </row>
    <row r="64" spans="1:135" x14ac:dyDescent="0.35">
      <c r="A64" s="46"/>
      <c r="B64" s="169"/>
      <c r="C64" s="168" t="str">
        <f>IF(C63=0,"PAID OFF","")</f>
        <v/>
      </c>
      <c r="D64" s="168" t="str">
        <f t="shared" ref="D64:BO64" si="935">IF(D63=0,"PAID OFF","")</f>
        <v/>
      </c>
      <c r="E64" s="168" t="str">
        <f t="shared" si="935"/>
        <v/>
      </c>
      <c r="F64" s="168" t="str">
        <f t="shared" si="935"/>
        <v/>
      </c>
      <c r="G64" s="168" t="str">
        <f t="shared" si="935"/>
        <v/>
      </c>
      <c r="H64" s="168" t="str">
        <f t="shared" si="935"/>
        <v/>
      </c>
      <c r="I64" s="168" t="str">
        <f t="shared" si="935"/>
        <v/>
      </c>
      <c r="J64" s="168" t="str">
        <f t="shared" si="935"/>
        <v/>
      </c>
      <c r="K64" s="168" t="str">
        <f t="shared" si="935"/>
        <v/>
      </c>
      <c r="L64" s="168" t="str">
        <f t="shared" si="935"/>
        <v/>
      </c>
      <c r="M64" s="168" t="str">
        <f t="shared" si="935"/>
        <v/>
      </c>
      <c r="N64" s="168" t="str">
        <f t="shared" si="935"/>
        <v/>
      </c>
      <c r="O64" s="168" t="str">
        <f t="shared" si="935"/>
        <v/>
      </c>
      <c r="P64" s="168" t="str">
        <f t="shared" si="935"/>
        <v/>
      </c>
      <c r="Q64" s="168" t="str">
        <f t="shared" si="935"/>
        <v/>
      </c>
      <c r="R64" s="168" t="str">
        <f t="shared" si="935"/>
        <v/>
      </c>
      <c r="S64" s="168" t="str">
        <f t="shared" si="935"/>
        <v/>
      </c>
      <c r="T64" s="168" t="str">
        <f t="shared" si="935"/>
        <v/>
      </c>
      <c r="U64" s="168" t="str">
        <f t="shared" si="935"/>
        <v/>
      </c>
      <c r="V64" s="168" t="str">
        <f t="shared" si="935"/>
        <v/>
      </c>
      <c r="W64" s="168" t="str">
        <f t="shared" si="935"/>
        <v/>
      </c>
      <c r="X64" s="168" t="str">
        <f t="shared" si="935"/>
        <v/>
      </c>
      <c r="Y64" s="168" t="str">
        <f t="shared" si="935"/>
        <v/>
      </c>
      <c r="Z64" s="168" t="str">
        <f t="shared" si="935"/>
        <v/>
      </c>
      <c r="AA64" s="168" t="str">
        <f t="shared" si="935"/>
        <v/>
      </c>
      <c r="AB64" s="168" t="str">
        <f t="shared" si="935"/>
        <v/>
      </c>
      <c r="AC64" s="168" t="str">
        <f t="shared" si="935"/>
        <v/>
      </c>
      <c r="AD64" s="168" t="str">
        <f t="shared" si="935"/>
        <v/>
      </c>
      <c r="AE64" s="168" t="str">
        <f t="shared" si="935"/>
        <v/>
      </c>
      <c r="AF64" s="168" t="str">
        <f t="shared" si="935"/>
        <v/>
      </c>
      <c r="AG64" s="168" t="str">
        <f t="shared" si="935"/>
        <v/>
      </c>
      <c r="AH64" s="168" t="str">
        <f t="shared" si="935"/>
        <v/>
      </c>
      <c r="AI64" s="168" t="str">
        <f t="shared" si="935"/>
        <v/>
      </c>
      <c r="AJ64" s="168" t="str">
        <f t="shared" si="935"/>
        <v/>
      </c>
      <c r="AK64" s="168" t="str">
        <f t="shared" si="935"/>
        <v/>
      </c>
      <c r="AL64" s="168" t="str">
        <f t="shared" si="935"/>
        <v/>
      </c>
      <c r="AM64" s="168" t="str">
        <f t="shared" si="935"/>
        <v/>
      </c>
      <c r="AN64" s="168" t="str">
        <f t="shared" si="935"/>
        <v/>
      </c>
      <c r="AO64" s="168" t="str">
        <f t="shared" si="935"/>
        <v/>
      </c>
      <c r="AP64" s="168" t="str">
        <f t="shared" si="935"/>
        <v/>
      </c>
      <c r="AQ64" s="168" t="str">
        <f t="shared" si="935"/>
        <v/>
      </c>
      <c r="AR64" s="168" t="str">
        <f t="shared" si="935"/>
        <v/>
      </c>
      <c r="AS64" s="168" t="str">
        <f t="shared" si="935"/>
        <v/>
      </c>
      <c r="AT64" s="168" t="str">
        <f t="shared" si="935"/>
        <v/>
      </c>
      <c r="AU64" s="168" t="str">
        <f t="shared" si="935"/>
        <v/>
      </c>
      <c r="AV64" s="168" t="str">
        <f t="shared" si="935"/>
        <v/>
      </c>
      <c r="AW64" s="168" t="str">
        <f t="shared" si="935"/>
        <v/>
      </c>
      <c r="AX64" s="168" t="str">
        <f t="shared" si="935"/>
        <v/>
      </c>
      <c r="AY64" s="168" t="str">
        <f t="shared" si="935"/>
        <v/>
      </c>
      <c r="AZ64" s="168" t="str">
        <f t="shared" si="935"/>
        <v>PAID OFF</v>
      </c>
      <c r="BA64" s="168" t="str">
        <f t="shared" si="935"/>
        <v>PAID OFF</v>
      </c>
      <c r="BB64" s="168" t="str">
        <f t="shared" si="935"/>
        <v>PAID OFF</v>
      </c>
      <c r="BC64" s="168" t="str">
        <f t="shared" si="935"/>
        <v>PAID OFF</v>
      </c>
      <c r="BD64" s="168" t="str">
        <f t="shared" si="935"/>
        <v>PAID OFF</v>
      </c>
      <c r="BE64" s="168" t="str">
        <f t="shared" si="935"/>
        <v>PAID OFF</v>
      </c>
      <c r="BF64" s="168" t="str">
        <f t="shared" si="935"/>
        <v>PAID OFF</v>
      </c>
      <c r="BG64" s="168" t="str">
        <f t="shared" si="935"/>
        <v>PAID OFF</v>
      </c>
      <c r="BH64" s="168" t="str">
        <f t="shared" si="935"/>
        <v>PAID OFF</v>
      </c>
      <c r="BI64" s="168" t="str">
        <f t="shared" si="935"/>
        <v>PAID OFF</v>
      </c>
      <c r="BJ64" s="168" t="str">
        <f t="shared" si="935"/>
        <v>PAID OFF</v>
      </c>
      <c r="BK64" s="168" t="str">
        <f t="shared" si="935"/>
        <v>PAID OFF</v>
      </c>
      <c r="BL64" s="168" t="str">
        <f t="shared" si="935"/>
        <v>PAID OFF</v>
      </c>
      <c r="BM64" s="168" t="str">
        <f t="shared" si="935"/>
        <v>PAID OFF</v>
      </c>
      <c r="BN64" s="168" t="str">
        <f t="shared" si="935"/>
        <v>PAID OFF</v>
      </c>
      <c r="BO64" s="168" t="str">
        <f t="shared" si="935"/>
        <v>PAID OFF</v>
      </c>
      <c r="BP64" s="168" t="str">
        <f t="shared" ref="BP64:CU64" si="936">IF(BP63=0,"PAID OFF","")</f>
        <v>PAID OFF</v>
      </c>
      <c r="BQ64" s="168" t="str">
        <f t="shared" si="936"/>
        <v>PAID OFF</v>
      </c>
      <c r="BR64" s="168" t="str">
        <f t="shared" si="936"/>
        <v>PAID OFF</v>
      </c>
      <c r="BS64" s="168" t="str">
        <f t="shared" si="936"/>
        <v>PAID OFF</v>
      </c>
      <c r="BT64" s="168" t="str">
        <f t="shared" si="936"/>
        <v>PAID OFF</v>
      </c>
      <c r="BU64" s="168" t="str">
        <f t="shared" si="936"/>
        <v>PAID OFF</v>
      </c>
      <c r="BV64" s="168" t="str">
        <f t="shared" si="936"/>
        <v>PAID OFF</v>
      </c>
      <c r="BW64" s="168" t="str">
        <f t="shared" si="936"/>
        <v>PAID OFF</v>
      </c>
      <c r="BX64" s="168" t="str">
        <f t="shared" si="936"/>
        <v>PAID OFF</v>
      </c>
      <c r="BY64" s="168" t="str">
        <f t="shared" si="936"/>
        <v>PAID OFF</v>
      </c>
      <c r="BZ64" s="168" t="str">
        <f t="shared" si="936"/>
        <v>PAID OFF</v>
      </c>
      <c r="CA64" s="168" t="str">
        <f t="shared" si="936"/>
        <v>PAID OFF</v>
      </c>
      <c r="CB64" s="168" t="str">
        <f t="shared" si="936"/>
        <v>PAID OFF</v>
      </c>
      <c r="CC64" s="168" t="str">
        <f t="shared" si="936"/>
        <v>PAID OFF</v>
      </c>
      <c r="CD64" s="168" t="str">
        <f t="shared" si="936"/>
        <v>PAID OFF</v>
      </c>
      <c r="CE64" s="168" t="str">
        <f t="shared" si="936"/>
        <v>PAID OFF</v>
      </c>
      <c r="CF64" s="168" t="str">
        <f t="shared" si="936"/>
        <v>PAID OFF</v>
      </c>
      <c r="CG64" s="168" t="str">
        <f t="shared" si="936"/>
        <v>PAID OFF</v>
      </c>
      <c r="CH64" s="168" t="str">
        <f t="shared" si="936"/>
        <v>PAID OFF</v>
      </c>
      <c r="CI64" s="168" t="str">
        <f t="shared" si="936"/>
        <v>PAID OFF</v>
      </c>
      <c r="CJ64" s="168" t="str">
        <f t="shared" si="936"/>
        <v>PAID OFF</v>
      </c>
      <c r="CK64" s="168" t="str">
        <f t="shared" si="936"/>
        <v>PAID OFF</v>
      </c>
      <c r="CL64" s="168" t="str">
        <f t="shared" si="936"/>
        <v>PAID OFF</v>
      </c>
      <c r="CM64" s="168" t="str">
        <f t="shared" si="936"/>
        <v>PAID OFF</v>
      </c>
      <c r="CN64" s="168" t="str">
        <f t="shared" si="936"/>
        <v>PAID OFF</v>
      </c>
      <c r="CO64" s="168" t="str">
        <f t="shared" si="936"/>
        <v>PAID OFF</v>
      </c>
      <c r="CP64" s="168" t="str">
        <f t="shared" si="936"/>
        <v>PAID OFF</v>
      </c>
      <c r="CQ64" s="168" t="str">
        <f t="shared" si="936"/>
        <v>PAID OFF</v>
      </c>
      <c r="CR64" s="168" t="str">
        <f t="shared" si="936"/>
        <v>PAID OFF</v>
      </c>
      <c r="CS64" s="168" t="str">
        <f t="shared" si="936"/>
        <v>PAID OFF</v>
      </c>
      <c r="CT64" s="168" t="str">
        <f t="shared" si="936"/>
        <v>PAID OFF</v>
      </c>
      <c r="CU64" s="168" t="str">
        <f t="shared" si="936"/>
        <v>PAID OFF</v>
      </c>
      <c r="CV64" s="168" t="str">
        <f t="shared" ref="CV64" si="937">IF(CV63=0,"PAID OFF","")</f>
        <v>PAID OFF</v>
      </c>
      <c r="CW64" s="168" t="str">
        <f t="shared" ref="CW64" si="938">IF(CW63=0,"PAID OFF","")</f>
        <v>PAID OFF</v>
      </c>
      <c r="CX64" s="168" t="str">
        <f t="shared" ref="CX64" si="939">IF(CX63=0,"PAID OFF","")</f>
        <v>PAID OFF</v>
      </c>
      <c r="CY64" s="168" t="str">
        <f t="shared" ref="CY64" si="940">IF(CY63=0,"PAID OFF","")</f>
        <v>PAID OFF</v>
      </c>
      <c r="CZ64" s="168" t="str">
        <f t="shared" ref="CZ64" si="941">IF(CZ63=0,"PAID OFF","")</f>
        <v>PAID OFF</v>
      </c>
      <c r="DA64" s="168" t="str">
        <f t="shared" ref="DA64" si="942">IF(DA63=0,"PAID OFF","")</f>
        <v>PAID OFF</v>
      </c>
      <c r="DB64" s="168" t="str">
        <f t="shared" ref="DB64" si="943">IF(DB63=0,"PAID OFF","")</f>
        <v>PAID OFF</v>
      </c>
      <c r="DC64" s="168" t="str">
        <f t="shared" ref="DC64" si="944">IF(DC63=0,"PAID OFF","")</f>
        <v>PAID OFF</v>
      </c>
      <c r="DD64" s="168" t="str">
        <f t="shared" ref="DD64" si="945">IF(DD63=0,"PAID OFF","")</f>
        <v>PAID OFF</v>
      </c>
      <c r="DE64" s="168" t="str">
        <f t="shared" ref="DE64" si="946">IF(DE63=0,"PAID OFF","")</f>
        <v>PAID OFF</v>
      </c>
      <c r="DF64" s="168" t="str">
        <f t="shared" ref="DF64" si="947">IF(DF63=0,"PAID OFF","")</f>
        <v>PAID OFF</v>
      </c>
      <c r="DG64" s="168" t="str">
        <f t="shared" ref="DG64" si="948">IF(DG63=0,"PAID OFF","")</f>
        <v>PAID OFF</v>
      </c>
      <c r="DH64" s="168" t="str">
        <f t="shared" ref="DH64" si="949">IF(DH63=0,"PAID OFF","")</f>
        <v>PAID OFF</v>
      </c>
      <c r="DI64" s="168" t="str">
        <f t="shared" ref="DI64" si="950">IF(DI63=0,"PAID OFF","")</f>
        <v>PAID OFF</v>
      </c>
      <c r="DJ64" s="168" t="str">
        <f t="shared" ref="DJ64" si="951">IF(DJ63=0,"PAID OFF","")</f>
        <v>PAID OFF</v>
      </c>
      <c r="DK64" s="168" t="str">
        <f t="shared" ref="DK64" si="952">IF(DK63=0,"PAID OFF","")</f>
        <v>PAID OFF</v>
      </c>
      <c r="DL64" s="168" t="str">
        <f t="shared" ref="DL64" si="953">IF(DL63=0,"PAID OFF","")</f>
        <v>PAID OFF</v>
      </c>
      <c r="DM64" s="168" t="str">
        <f t="shared" ref="DM64" si="954">IF(DM63=0,"PAID OFF","")</f>
        <v>PAID OFF</v>
      </c>
      <c r="DN64" s="168" t="str">
        <f t="shared" ref="DN64" si="955">IF(DN63=0,"PAID OFF","")</f>
        <v>PAID OFF</v>
      </c>
      <c r="DO64" s="168" t="str">
        <f t="shared" ref="DO64" si="956">IF(DO63=0,"PAID OFF","")</f>
        <v>PAID OFF</v>
      </c>
      <c r="DP64" s="168" t="str">
        <f t="shared" ref="DP64" si="957">IF(DP63=0,"PAID OFF","")</f>
        <v>PAID OFF</v>
      </c>
      <c r="DQ64" s="168" t="str">
        <f t="shared" ref="DQ64" si="958">IF(DQ63=0,"PAID OFF","")</f>
        <v>PAID OFF</v>
      </c>
      <c r="DR64" s="168" t="str">
        <f t="shared" ref="DR64" si="959">IF(DR63=0,"PAID OFF","")</f>
        <v>PAID OFF</v>
      </c>
      <c r="DS64" s="168" t="str">
        <f t="shared" ref="DS64" si="960">IF(DS63=0,"PAID OFF","")</f>
        <v>PAID OFF</v>
      </c>
      <c r="DT64" s="168" t="str">
        <f t="shared" ref="DT64" si="961">IF(DT63=0,"PAID OFF","")</f>
        <v>PAID OFF</v>
      </c>
      <c r="DU64" s="168" t="str">
        <f t="shared" ref="DU64" si="962">IF(DU63=0,"PAID OFF","")</f>
        <v>PAID OFF</v>
      </c>
      <c r="DV64" s="168" t="str">
        <f t="shared" ref="DV64" si="963">IF(DV63=0,"PAID OFF","")</f>
        <v>PAID OFF</v>
      </c>
      <c r="DW64" s="168" t="str">
        <f t="shared" ref="DW64" si="964">IF(DW63=0,"PAID OFF","")</f>
        <v>PAID OFF</v>
      </c>
      <c r="DX64" s="168" t="str">
        <f t="shared" ref="DX64" si="965">IF(DX63=0,"PAID OFF","")</f>
        <v>PAID OFF</v>
      </c>
      <c r="DY64" s="168" t="str">
        <f t="shared" ref="DY64" si="966">IF(DY63=0,"PAID OFF","")</f>
        <v>PAID OFF</v>
      </c>
      <c r="DZ64" s="168" t="str">
        <f t="shared" ref="DZ64" si="967">IF(DZ63=0,"PAID OFF","")</f>
        <v>PAID OFF</v>
      </c>
      <c r="EA64" s="168" t="str">
        <f t="shared" ref="EA64" si="968">IF(EA63=0,"PAID OFF","")</f>
        <v>PAID OFF</v>
      </c>
      <c r="EB64" s="168" t="str">
        <f t="shared" ref="EB64" si="969">IF(EB63=0,"PAID OFF","")</f>
        <v>PAID OFF</v>
      </c>
      <c r="EC64" s="168" t="str">
        <f t="shared" ref="EC64" si="970">IF(EC63=0,"PAID OFF","")</f>
        <v>PAID OFF</v>
      </c>
      <c r="ED64" s="168" t="str">
        <f t="shared" ref="ED64" si="971">IF(ED63=0,"PAID OFF","")</f>
        <v>PAID OFF</v>
      </c>
      <c r="EE64" s="168" t="str">
        <f t="shared" ref="EE64" si="972">IF(EE63=0,"PAID OFF","")</f>
        <v>PAID OFF</v>
      </c>
    </row>
    <row r="65" spans="1:135" x14ac:dyDescent="0.35">
      <c r="A65" s="46"/>
      <c r="B65" s="169" t="s">
        <v>38</v>
      </c>
      <c r="C65" s="169">
        <f>IF(C64="PAID OFF",1,1)</f>
        <v>1</v>
      </c>
      <c r="D65" s="169">
        <f>IF(D64="PAID OFF","",C65+1)</f>
        <v>2</v>
      </c>
      <c r="E65" s="169">
        <f>IF(E64="PAID OFF","",D65+1)</f>
        <v>3</v>
      </c>
      <c r="F65" s="169">
        <f t="shared" ref="F65:BQ65" si="973">IF(F64="PAID OFF","",E65+1)</f>
        <v>4</v>
      </c>
      <c r="G65" s="169">
        <f t="shared" si="973"/>
        <v>5</v>
      </c>
      <c r="H65" s="169">
        <f t="shared" si="973"/>
        <v>6</v>
      </c>
      <c r="I65" s="169">
        <f t="shared" si="973"/>
        <v>7</v>
      </c>
      <c r="J65" s="169">
        <f t="shared" si="973"/>
        <v>8</v>
      </c>
      <c r="K65" s="169">
        <f t="shared" si="973"/>
        <v>9</v>
      </c>
      <c r="L65" s="169">
        <f t="shared" si="973"/>
        <v>10</v>
      </c>
      <c r="M65" s="169">
        <f t="shared" si="973"/>
        <v>11</v>
      </c>
      <c r="N65" s="169">
        <f t="shared" si="973"/>
        <v>12</v>
      </c>
      <c r="O65" s="169">
        <f t="shared" si="973"/>
        <v>13</v>
      </c>
      <c r="P65" s="169">
        <f t="shared" si="973"/>
        <v>14</v>
      </c>
      <c r="Q65" s="169">
        <f t="shared" si="973"/>
        <v>15</v>
      </c>
      <c r="R65" s="169">
        <f t="shared" si="973"/>
        <v>16</v>
      </c>
      <c r="S65" s="169">
        <f t="shared" si="973"/>
        <v>17</v>
      </c>
      <c r="T65" s="169">
        <f t="shared" si="973"/>
        <v>18</v>
      </c>
      <c r="U65" s="169">
        <f t="shared" si="973"/>
        <v>19</v>
      </c>
      <c r="V65" s="169">
        <f t="shared" si="973"/>
        <v>20</v>
      </c>
      <c r="W65" s="169">
        <f t="shared" si="973"/>
        <v>21</v>
      </c>
      <c r="X65" s="169">
        <f t="shared" si="973"/>
        <v>22</v>
      </c>
      <c r="Y65" s="169">
        <f t="shared" si="973"/>
        <v>23</v>
      </c>
      <c r="Z65" s="169">
        <f t="shared" si="973"/>
        <v>24</v>
      </c>
      <c r="AA65" s="169">
        <f t="shared" si="973"/>
        <v>25</v>
      </c>
      <c r="AB65" s="169">
        <f t="shared" si="973"/>
        <v>26</v>
      </c>
      <c r="AC65" s="169">
        <f t="shared" si="973"/>
        <v>27</v>
      </c>
      <c r="AD65" s="169">
        <f t="shared" si="973"/>
        <v>28</v>
      </c>
      <c r="AE65" s="169">
        <f t="shared" si="973"/>
        <v>29</v>
      </c>
      <c r="AF65" s="169">
        <f t="shared" si="973"/>
        <v>30</v>
      </c>
      <c r="AG65" s="169">
        <f t="shared" si="973"/>
        <v>31</v>
      </c>
      <c r="AH65" s="169">
        <f t="shared" si="973"/>
        <v>32</v>
      </c>
      <c r="AI65" s="169">
        <f t="shared" si="973"/>
        <v>33</v>
      </c>
      <c r="AJ65" s="169">
        <f t="shared" si="973"/>
        <v>34</v>
      </c>
      <c r="AK65" s="169">
        <f t="shared" si="973"/>
        <v>35</v>
      </c>
      <c r="AL65" s="169">
        <f t="shared" si="973"/>
        <v>36</v>
      </c>
      <c r="AM65" s="169">
        <f t="shared" si="973"/>
        <v>37</v>
      </c>
      <c r="AN65" s="169">
        <f t="shared" si="973"/>
        <v>38</v>
      </c>
      <c r="AO65" s="169">
        <f t="shared" si="973"/>
        <v>39</v>
      </c>
      <c r="AP65" s="169">
        <f t="shared" si="973"/>
        <v>40</v>
      </c>
      <c r="AQ65" s="169">
        <f t="shared" si="973"/>
        <v>41</v>
      </c>
      <c r="AR65" s="169">
        <f t="shared" si="973"/>
        <v>42</v>
      </c>
      <c r="AS65" s="169">
        <f t="shared" si="973"/>
        <v>43</v>
      </c>
      <c r="AT65" s="169">
        <f t="shared" si="973"/>
        <v>44</v>
      </c>
      <c r="AU65" s="169">
        <f t="shared" si="973"/>
        <v>45</v>
      </c>
      <c r="AV65" s="169">
        <f t="shared" si="973"/>
        <v>46</v>
      </c>
      <c r="AW65" s="169">
        <f t="shared" si="973"/>
        <v>47</v>
      </c>
      <c r="AX65" s="169">
        <f t="shared" si="973"/>
        <v>48</v>
      </c>
      <c r="AY65" s="169">
        <f t="shared" si="973"/>
        <v>49</v>
      </c>
      <c r="AZ65" s="169" t="str">
        <f t="shared" si="973"/>
        <v/>
      </c>
      <c r="BA65" s="169" t="str">
        <f t="shared" si="973"/>
        <v/>
      </c>
      <c r="BB65" s="169" t="str">
        <f t="shared" si="973"/>
        <v/>
      </c>
      <c r="BC65" s="169" t="str">
        <f t="shared" si="973"/>
        <v/>
      </c>
      <c r="BD65" s="169" t="str">
        <f t="shared" si="973"/>
        <v/>
      </c>
      <c r="BE65" s="169" t="str">
        <f t="shared" si="973"/>
        <v/>
      </c>
      <c r="BF65" s="169" t="str">
        <f t="shared" si="973"/>
        <v/>
      </c>
      <c r="BG65" s="169" t="str">
        <f t="shared" si="973"/>
        <v/>
      </c>
      <c r="BH65" s="169" t="str">
        <f t="shared" si="973"/>
        <v/>
      </c>
      <c r="BI65" s="169" t="str">
        <f t="shared" si="973"/>
        <v/>
      </c>
      <c r="BJ65" s="169" t="str">
        <f t="shared" si="973"/>
        <v/>
      </c>
      <c r="BK65" s="169" t="str">
        <f t="shared" si="973"/>
        <v/>
      </c>
      <c r="BL65" s="169" t="str">
        <f t="shared" si="973"/>
        <v/>
      </c>
      <c r="BM65" s="169" t="str">
        <f t="shared" si="973"/>
        <v/>
      </c>
      <c r="BN65" s="169" t="str">
        <f t="shared" si="973"/>
        <v/>
      </c>
      <c r="BO65" s="169" t="str">
        <f t="shared" si="973"/>
        <v/>
      </c>
      <c r="BP65" s="169" t="str">
        <f t="shared" si="973"/>
        <v/>
      </c>
      <c r="BQ65" s="169" t="str">
        <f t="shared" si="973"/>
        <v/>
      </c>
      <c r="BR65" s="169" t="str">
        <f t="shared" ref="BR65:CU65" si="974">IF(BR64="PAID OFF","",BQ65+1)</f>
        <v/>
      </c>
      <c r="BS65" s="169" t="str">
        <f t="shared" si="974"/>
        <v/>
      </c>
      <c r="BT65" s="169" t="str">
        <f t="shared" si="974"/>
        <v/>
      </c>
      <c r="BU65" s="169" t="str">
        <f t="shared" si="974"/>
        <v/>
      </c>
      <c r="BV65" s="169" t="str">
        <f t="shared" si="974"/>
        <v/>
      </c>
      <c r="BW65" s="169" t="str">
        <f t="shared" si="974"/>
        <v/>
      </c>
      <c r="BX65" s="169" t="str">
        <f t="shared" si="974"/>
        <v/>
      </c>
      <c r="BY65" s="169" t="str">
        <f t="shared" si="974"/>
        <v/>
      </c>
      <c r="BZ65" s="169" t="str">
        <f t="shared" si="974"/>
        <v/>
      </c>
      <c r="CA65" s="169" t="str">
        <f t="shared" si="974"/>
        <v/>
      </c>
      <c r="CB65" s="169" t="str">
        <f t="shared" si="974"/>
        <v/>
      </c>
      <c r="CC65" s="169" t="str">
        <f t="shared" si="974"/>
        <v/>
      </c>
      <c r="CD65" s="169" t="str">
        <f t="shared" si="974"/>
        <v/>
      </c>
      <c r="CE65" s="169" t="str">
        <f t="shared" si="974"/>
        <v/>
      </c>
      <c r="CF65" s="169" t="str">
        <f t="shared" si="974"/>
        <v/>
      </c>
      <c r="CG65" s="169" t="str">
        <f t="shared" si="974"/>
        <v/>
      </c>
      <c r="CH65" s="169" t="str">
        <f t="shared" si="974"/>
        <v/>
      </c>
      <c r="CI65" s="169" t="str">
        <f t="shared" si="974"/>
        <v/>
      </c>
      <c r="CJ65" s="169" t="str">
        <f t="shared" si="974"/>
        <v/>
      </c>
      <c r="CK65" s="169" t="str">
        <f t="shared" si="974"/>
        <v/>
      </c>
      <c r="CL65" s="169" t="str">
        <f t="shared" si="974"/>
        <v/>
      </c>
      <c r="CM65" s="169" t="str">
        <f t="shared" si="974"/>
        <v/>
      </c>
      <c r="CN65" s="169" t="str">
        <f t="shared" si="974"/>
        <v/>
      </c>
      <c r="CO65" s="169" t="str">
        <f t="shared" si="974"/>
        <v/>
      </c>
      <c r="CP65" s="169" t="str">
        <f t="shared" si="974"/>
        <v/>
      </c>
      <c r="CQ65" s="169" t="str">
        <f t="shared" si="974"/>
        <v/>
      </c>
      <c r="CR65" s="169" t="str">
        <f t="shared" si="974"/>
        <v/>
      </c>
      <c r="CS65" s="169" t="str">
        <f t="shared" si="974"/>
        <v/>
      </c>
      <c r="CT65" s="169" t="str">
        <f t="shared" si="974"/>
        <v/>
      </c>
      <c r="CU65" s="169" t="str">
        <f t="shared" si="974"/>
        <v/>
      </c>
      <c r="CV65" s="169" t="str">
        <f t="shared" ref="CV65" si="975">IF(CV64="PAID OFF","",CU65+1)</f>
        <v/>
      </c>
      <c r="CW65" s="169" t="str">
        <f t="shared" ref="CW65" si="976">IF(CW64="PAID OFF","",CV65+1)</f>
        <v/>
      </c>
      <c r="CX65" s="169" t="str">
        <f t="shared" ref="CX65" si="977">IF(CX64="PAID OFF","",CW65+1)</f>
        <v/>
      </c>
      <c r="CY65" s="169" t="str">
        <f t="shared" ref="CY65" si="978">IF(CY64="PAID OFF","",CX65+1)</f>
        <v/>
      </c>
      <c r="CZ65" s="169" t="str">
        <f t="shared" ref="CZ65" si="979">IF(CZ64="PAID OFF","",CY65+1)</f>
        <v/>
      </c>
      <c r="DA65" s="169" t="str">
        <f t="shared" ref="DA65" si="980">IF(DA64="PAID OFF","",CZ65+1)</f>
        <v/>
      </c>
      <c r="DB65" s="169" t="str">
        <f t="shared" ref="DB65" si="981">IF(DB64="PAID OFF","",DA65+1)</f>
        <v/>
      </c>
      <c r="DC65" s="169" t="str">
        <f t="shared" ref="DC65" si="982">IF(DC64="PAID OFF","",DB65+1)</f>
        <v/>
      </c>
      <c r="DD65" s="169" t="str">
        <f t="shared" ref="DD65" si="983">IF(DD64="PAID OFF","",DC65+1)</f>
        <v/>
      </c>
      <c r="DE65" s="169" t="str">
        <f t="shared" ref="DE65" si="984">IF(DE64="PAID OFF","",DD65+1)</f>
        <v/>
      </c>
      <c r="DF65" s="169" t="str">
        <f t="shared" ref="DF65" si="985">IF(DF64="PAID OFF","",DE65+1)</f>
        <v/>
      </c>
      <c r="DG65" s="169" t="str">
        <f t="shared" ref="DG65" si="986">IF(DG64="PAID OFF","",DF65+1)</f>
        <v/>
      </c>
      <c r="DH65" s="169" t="str">
        <f t="shared" ref="DH65" si="987">IF(DH64="PAID OFF","",DG65+1)</f>
        <v/>
      </c>
      <c r="DI65" s="169" t="str">
        <f t="shared" ref="DI65" si="988">IF(DI64="PAID OFF","",DH65+1)</f>
        <v/>
      </c>
      <c r="DJ65" s="169" t="str">
        <f t="shared" ref="DJ65" si="989">IF(DJ64="PAID OFF","",DI65+1)</f>
        <v/>
      </c>
      <c r="DK65" s="169" t="str">
        <f t="shared" ref="DK65" si="990">IF(DK64="PAID OFF","",DJ65+1)</f>
        <v/>
      </c>
      <c r="DL65" s="169" t="str">
        <f t="shared" ref="DL65" si="991">IF(DL64="PAID OFF","",DK65+1)</f>
        <v/>
      </c>
      <c r="DM65" s="169" t="str">
        <f t="shared" ref="DM65" si="992">IF(DM64="PAID OFF","",DL65+1)</f>
        <v/>
      </c>
      <c r="DN65" s="169" t="str">
        <f t="shared" ref="DN65" si="993">IF(DN64="PAID OFF","",DM65+1)</f>
        <v/>
      </c>
      <c r="DO65" s="169" t="str">
        <f t="shared" ref="DO65" si="994">IF(DO64="PAID OFF","",DN65+1)</f>
        <v/>
      </c>
      <c r="DP65" s="169" t="str">
        <f t="shared" ref="DP65" si="995">IF(DP64="PAID OFF","",DO65+1)</f>
        <v/>
      </c>
      <c r="DQ65" s="169" t="str">
        <f t="shared" ref="DQ65" si="996">IF(DQ64="PAID OFF","",DP65+1)</f>
        <v/>
      </c>
      <c r="DR65" s="169" t="str">
        <f t="shared" ref="DR65" si="997">IF(DR64="PAID OFF","",DQ65+1)</f>
        <v/>
      </c>
      <c r="DS65" s="169" t="str">
        <f t="shared" ref="DS65" si="998">IF(DS64="PAID OFF","",DR65+1)</f>
        <v/>
      </c>
      <c r="DT65" s="169" t="str">
        <f t="shared" ref="DT65" si="999">IF(DT64="PAID OFF","",DS65+1)</f>
        <v/>
      </c>
      <c r="DU65" s="169" t="str">
        <f t="shared" ref="DU65" si="1000">IF(DU64="PAID OFF","",DT65+1)</f>
        <v/>
      </c>
      <c r="DV65" s="169" t="str">
        <f t="shared" ref="DV65" si="1001">IF(DV64="PAID OFF","",DU65+1)</f>
        <v/>
      </c>
      <c r="DW65" s="169" t="str">
        <f t="shared" ref="DW65" si="1002">IF(DW64="PAID OFF","",DV65+1)</f>
        <v/>
      </c>
      <c r="DX65" s="169" t="str">
        <f t="shared" ref="DX65" si="1003">IF(DX64="PAID OFF","",DW65+1)</f>
        <v/>
      </c>
      <c r="DY65" s="169" t="str">
        <f t="shared" ref="DY65" si="1004">IF(DY64="PAID OFF","",DX65+1)</f>
        <v/>
      </c>
      <c r="DZ65" s="169" t="str">
        <f t="shared" ref="DZ65" si="1005">IF(DZ64="PAID OFF","",DY65+1)</f>
        <v/>
      </c>
      <c r="EA65" s="169" t="str">
        <f t="shared" ref="EA65" si="1006">IF(EA64="PAID OFF","",DZ65+1)</f>
        <v/>
      </c>
      <c r="EB65" s="169" t="str">
        <f t="shared" ref="EB65" si="1007">IF(EB64="PAID OFF","",EA65+1)</f>
        <v/>
      </c>
      <c r="EC65" s="169" t="str">
        <f t="shared" ref="EC65" si="1008">IF(EC64="PAID OFF","",EB65+1)</f>
        <v/>
      </c>
      <c r="ED65" s="169" t="str">
        <f t="shared" ref="ED65" si="1009">IF(ED64="PAID OFF","",EC65+1)</f>
        <v/>
      </c>
      <c r="EE65" s="169" t="str">
        <f t="shared" ref="EE65" si="1010">IF(EE64="PAID OFF","",ED65+1)</f>
        <v/>
      </c>
    </row>
    <row r="66" spans="1:135" x14ac:dyDescent="0.3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</row>
    <row r="67" spans="1:135" x14ac:dyDescent="0.3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</row>
    <row r="68" spans="1:135" x14ac:dyDescent="0.3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</row>
    <row r="69" spans="1:135" x14ac:dyDescent="0.3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</row>
  </sheetData>
  <sheetProtection algorithmName="SHA-512" hashValue="Hbr3KH2odk5bmcRnhkv0bFTGYyM/Gs8vbTWnuoi/fpp/MiJ8ptFQRAAitedmkfXDlRaGMdDULJEP2S45oymcUg==" saltValue="0nJuBfefJwsTl6+/K6K9sA==" spinCount="100000" sheet="1" objects="1" scenarios="1"/>
  <conditionalFormatting sqref="C10:EE10">
    <cfRule type="containsText" dxfId="7" priority="7" operator="containsText" text="PAID OFF">
      <formula>NOT(ISERROR(SEARCH("PAID OFF",C10)))</formula>
    </cfRule>
    <cfRule type="cellIs" dxfId="6" priority="8" operator="equal">
      <formula>"""PAID OFF"""</formula>
    </cfRule>
  </conditionalFormatting>
  <conditionalFormatting sqref="C19:EE19">
    <cfRule type="containsText" dxfId="5" priority="6" operator="containsText" text="PAID OFF">
      <formula>NOT(ISERROR(SEARCH("PAID OFF",C19)))</formula>
    </cfRule>
  </conditionalFormatting>
  <conditionalFormatting sqref="C28:EE28">
    <cfRule type="containsText" dxfId="4" priority="5" operator="containsText" text="PAID OFF">
      <formula>NOT(ISERROR(SEARCH("PAID OFF",C28)))</formula>
    </cfRule>
  </conditionalFormatting>
  <conditionalFormatting sqref="C37:EE37">
    <cfRule type="containsText" dxfId="3" priority="4" operator="containsText" text="PAID OFF">
      <formula>NOT(ISERROR(SEARCH("PAID OFF",C37)))</formula>
    </cfRule>
  </conditionalFormatting>
  <conditionalFormatting sqref="C46:EE46">
    <cfRule type="containsText" dxfId="2" priority="1" operator="containsText" text="PAID OFF">
      <formula>NOT(ISERROR(SEARCH("PAID OFF",C46)))</formula>
    </cfRule>
  </conditionalFormatting>
  <conditionalFormatting sqref="C55:EE55">
    <cfRule type="containsText" dxfId="1" priority="2" operator="containsText" text="PAID OFF">
      <formula>NOT(ISERROR(SEARCH("PAID OFF",C55)))</formula>
    </cfRule>
  </conditionalFormatting>
  <conditionalFormatting sqref="C64:EE64">
    <cfRule type="containsText" dxfId="0" priority="3" operator="containsText" text="PAID OFF">
      <formula>NOT(ISERROR(SEARCH("PAID OFF",C64)))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Enter loan data</vt:lpstr>
      <vt:lpstr>Results summary</vt:lpstr>
      <vt:lpstr>In depth results</vt:lpstr>
      <vt:lpstr>With extra repayments workings</vt:lpstr>
      <vt:lpstr>No extra repayments workings</vt:lpstr>
      <vt:lpstr>No avalanche workings</vt:lpstr>
      <vt:lpstr>Order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2018-05-02T06:06:19Z</dcterms:created>
  <dcterms:modified xsi:type="dcterms:W3CDTF">2024-02-12T03:26:37Z</dcterms:modified>
</cp:coreProperties>
</file>