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f942ad210d7e461b/Desktop/Calculators/"/>
    </mc:Choice>
  </mc:AlternateContent>
  <xr:revisionPtr revIDLastSave="19" documentId="8_{8D2EF55B-5EEC-4448-BE8E-72DFAE9E78C5}" xr6:coauthVersionLast="47" xr6:coauthVersionMax="47" xr10:uidLastSave="{8596A037-1C59-4C82-A7A7-0345BA986FD7}"/>
  <bookViews>
    <workbookView xWindow="4240" yWindow="4240" windowWidth="28800" windowHeight="15370" xr2:uid="{CFB802A2-0C3B-4B77-B78F-8B3E9855CFC7}"/>
  </bookViews>
  <sheets>
    <sheet name="Sheet1" sheetId="1" r:id="rId1"/>
  </sheet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5" i="1" l="1"/>
  <c r="H14" i="1" l="1"/>
  <c r="J11" i="1"/>
  <c r="M7" i="1"/>
  <c r="J7" i="1"/>
  <c r="I21" i="1"/>
  <c r="I22" i="1" s="1"/>
  <c r="J14" i="1" s="1"/>
  <c r="J12" i="1" s="1"/>
  <c r="J5" i="1"/>
  <c r="M4" i="1"/>
  <c r="M10" i="1" s="1"/>
  <c r="M11" i="1" s="1"/>
  <c r="M12" i="1" s="1"/>
  <c r="J10" i="1" s="1"/>
  <c r="C7" i="1"/>
  <c r="F7" i="1"/>
  <c r="F4" i="1"/>
  <c r="F5" i="1" s="1"/>
  <c r="A14" i="1"/>
  <c r="A15" i="1"/>
  <c r="B21" i="1"/>
  <c r="B22" i="1" s="1"/>
  <c r="C14" i="1" s="1"/>
  <c r="C12" i="1" s="1"/>
  <c r="M5" i="1" l="1"/>
  <c r="J13" i="1"/>
  <c r="F10" i="1"/>
  <c r="F11" i="1" s="1"/>
  <c r="F12" i="1" s="1"/>
  <c r="C10" i="1" s="1"/>
  <c r="J15" i="1" l="1"/>
  <c r="C5" i="1" l="1"/>
  <c r="C11" i="1"/>
  <c r="C13" i="1" l="1"/>
  <c r="C15" i="1" s="1"/>
  <c r="L16" i="1" l="1"/>
  <c r="E16" i="1"/>
</calcChain>
</file>

<file path=xl/sharedStrings.xml><?xml version="1.0" encoding="utf-8"?>
<sst xmlns="http://schemas.openxmlformats.org/spreadsheetml/2006/main" count="65" uniqueCount="34">
  <si>
    <t>Purchase cost of car</t>
  </si>
  <si>
    <t>Annual registration and licensing fees</t>
  </si>
  <si>
    <t>Annual WOF fees</t>
  </si>
  <si>
    <t>Annual maintenance costs</t>
  </si>
  <si>
    <t>Monthly insurance</t>
  </si>
  <si>
    <t>Loan amount</t>
  </si>
  <si>
    <t>Loan term</t>
  </si>
  <si>
    <t>Annual cost of loan</t>
  </si>
  <si>
    <t>Expected duration of car ownership</t>
  </si>
  <si>
    <t>Expected sale price of car</t>
  </si>
  <si>
    <t>Annual cost of car</t>
  </si>
  <si>
    <t>Interest rate</t>
  </si>
  <si>
    <t>Total cost of loan</t>
  </si>
  <si>
    <t>Annual interest payments on loan</t>
  </si>
  <si>
    <t>TOTAL ANNUAL COST OF CAR</t>
  </si>
  <si>
    <t>Tank capacity (litres)</t>
  </si>
  <si>
    <t>Km per tank</t>
  </si>
  <si>
    <t>Cost per tank</t>
  </si>
  <si>
    <t>Fuel price</t>
  </si>
  <si>
    <t>Km per litre</t>
  </si>
  <si>
    <t>Driving distance per week (Km)</t>
  </si>
  <si>
    <t>Number of tanks</t>
  </si>
  <si>
    <t>Litres used</t>
  </si>
  <si>
    <t>Cost per week</t>
  </si>
  <si>
    <t>Parking per month</t>
  </si>
  <si>
    <t>Loan details</t>
  </si>
  <si>
    <t>Fuel consumption details</t>
  </si>
  <si>
    <t>CAR 1</t>
  </si>
  <si>
    <t>CAR 2</t>
  </si>
  <si>
    <t>VS.</t>
  </si>
  <si>
    <t>Fuel consumption - litres per 100km</t>
  </si>
  <si>
    <t>Annual petrol bill</t>
  </si>
  <si>
    <t>Click on the logo above for personalised,</t>
  </si>
  <si>
    <t>unbiased financial advice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</si>
</sst>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8" formatCode="&quot;$&quot;#,##0.00;[Red]\-&quot;$&quot;#,##0.00"/>
    <numFmt numFmtId="164" formatCode="&quot;$&quot;#,##0.00"/>
    <numFmt numFmtId="165" formatCode="&quot;$&quot;#,##0"/>
    <numFmt numFmtId="166" formatCode="0\ &quot;years&quot;"/>
    <numFmt numFmtId="167" formatCode="0.0%"/>
    <numFmt numFmtId="168" formatCode="0\ &quot;year cost of car&quot;\ "/>
    <numFmt numFmtId="169" formatCode="0\ &quot;year interest payments&quot;"/>
    <numFmt numFmtId="170" formatCode="0.0\ &quot;years&quot;"/>
    <numFmt numFmtId="171" formatCode="0.0\ &quot;year interest payments&quot;"/>
    <numFmt numFmtId="172" formatCode="&quot;$&quot;#,##0\ &quot;better off&quot;;[Red]\-&quot;$&quot;#,##0\ &quot;better off&quot;"/>
    <numFmt numFmtId="173" formatCode="0\ &quot;year cost of car&quot;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u/>
      <sz val="11"/>
      <name val="Calibri"/>
      <family val="2"/>
      <scheme val="minor"/>
    </font>
    <font>
      <sz val="48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65">
    <xf numFmtId="0" fontId="0" fillId="0" borderId="0" xfId="0"/>
    <xf numFmtId="0" fontId="3" fillId="0" borderId="0" xfId="0" applyFont="1"/>
    <xf numFmtId="165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/>
    <xf numFmtId="166" fontId="6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169" fontId="6" fillId="0" borderId="0" xfId="0" applyNumberFormat="1" applyFont="1" applyAlignment="1">
      <alignment horizontal="center"/>
    </xf>
    <xf numFmtId="168" fontId="6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167" fontId="6" fillId="0" borderId="0" xfId="1" applyNumberFormat="1" applyFont="1" applyFill="1" applyBorder="1" applyAlignment="1">
      <alignment horizontal="center"/>
    </xf>
    <xf numFmtId="165" fontId="6" fillId="0" borderId="0" xfId="0" applyNumberFormat="1" applyFont="1"/>
    <xf numFmtId="165" fontId="8" fillId="0" borderId="0" xfId="0" applyNumberFormat="1" applyFont="1"/>
    <xf numFmtId="2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165" fontId="2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165" fontId="3" fillId="0" borderId="0" xfId="0" applyNumberFormat="1" applyFont="1"/>
    <xf numFmtId="0" fontId="2" fillId="0" borderId="1" xfId="0" applyFont="1" applyBorder="1" applyAlignment="1" applyProtection="1">
      <alignment horizontal="center"/>
      <protection locked="0"/>
    </xf>
    <xf numFmtId="0" fontId="3" fillId="0" borderId="2" xfId="0" applyFont="1" applyBorder="1" applyProtection="1">
      <protection locked="0"/>
    </xf>
    <xf numFmtId="0" fontId="4" fillId="0" borderId="2" xfId="0" applyFont="1" applyBorder="1" applyAlignment="1" applyProtection="1">
      <alignment horizontal="center"/>
      <protection locked="0"/>
    </xf>
    <xf numFmtId="0" fontId="3" fillId="0" borderId="3" xfId="0" applyFont="1" applyBorder="1" applyAlignment="1" applyProtection="1">
      <alignment horizontal="center"/>
      <protection locked="0"/>
    </xf>
    <xf numFmtId="0" fontId="3" fillId="0" borderId="0" xfId="0" applyFont="1" applyProtection="1">
      <protection locked="0"/>
    </xf>
    <xf numFmtId="0" fontId="3" fillId="0" borderId="3" xfId="0" applyFont="1" applyBorder="1" applyProtection="1">
      <protection locked="0"/>
    </xf>
    <xf numFmtId="165" fontId="5" fillId="2" borderId="0" xfId="0" applyNumberFormat="1" applyFont="1" applyFill="1" applyAlignment="1" applyProtection="1">
      <alignment horizontal="center"/>
      <protection locked="0"/>
    </xf>
    <xf numFmtId="0" fontId="5" fillId="2" borderId="5" xfId="0" applyFont="1" applyFill="1" applyBorder="1" applyAlignment="1" applyProtection="1">
      <alignment horizontal="center"/>
      <protection locked="0"/>
    </xf>
    <xf numFmtId="166" fontId="5" fillId="2" borderId="0" xfId="0" applyNumberFormat="1" applyFont="1" applyFill="1" applyAlignment="1" applyProtection="1">
      <alignment horizontal="center"/>
      <protection locked="0"/>
    </xf>
    <xf numFmtId="0" fontId="3" fillId="0" borderId="0" xfId="0" applyFont="1" applyAlignment="1" applyProtection="1">
      <alignment horizontal="center"/>
      <protection locked="0"/>
    </xf>
    <xf numFmtId="0" fontId="3" fillId="0" borderId="4" xfId="0" applyFont="1" applyBorder="1" applyAlignment="1" applyProtection="1">
      <alignment horizontal="center"/>
      <protection locked="0"/>
    </xf>
    <xf numFmtId="165" fontId="3" fillId="0" borderId="0" xfId="0" applyNumberFormat="1" applyFont="1" applyAlignment="1" applyProtection="1">
      <alignment horizontal="center"/>
      <protection locked="0"/>
    </xf>
    <xf numFmtId="164" fontId="5" fillId="2" borderId="5" xfId="0" applyNumberFormat="1" applyFont="1" applyFill="1" applyBorder="1" applyAlignment="1" applyProtection="1">
      <alignment horizontal="center"/>
      <protection locked="0"/>
    </xf>
    <xf numFmtId="0" fontId="2" fillId="0" borderId="0" xfId="0" applyFont="1" applyAlignment="1" applyProtection="1">
      <alignment horizontal="center"/>
      <protection locked="0"/>
    </xf>
    <xf numFmtId="0" fontId="3" fillId="0" borderId="5" xfId="0" applyFont="1" applyBorder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/>
      <protection locked="0"/>
    </xf>
    <xf numFmtId="0" fontId="6" fillId="0" borderId="4" xfId="0" applyFont="1" applyBorder="1" applyAlignment="1" applyProtection="1">
      <alignment horizontal="center"/>
      <protection locked="0"/>
    </xf>
    <xf numFmtId="0" fontId="3" fillId="0" borderId="5" xfId="0" applyFont="1" applyBorder="1" applyProtection="1">
      <protection locked="0"/>
    </xf>
    <xf numFmtId="170" fontId="5" fillId="2" borderId="0" xfId="0" applyNumberFormat="1" applyFont="1" applyFill="1" applyAlignment="1" applyProtection="1">
      <alignment horizontal="center"/>
      <protection locked="0"/>
    </xf>
    <xf numFmtId="167" fontId="5" fillId="2" borderId="0" xfId="1" applyNumberFormat="1" applyFont="1" applyFill="1" applyBorder="1" applyAlignment="1" applyProtection="1">
      <alignment horizontal="center"/>
      <protection locked="0"/>
    </xf>
    <xf numFmtId="0" fontId="3" fillId="0" borderId="6" xfId="0" applyFont="1" applyBorder="1" applyAlignment="1" applyProtection="1">
      <alignment horizontal="center"/>
      <protection locked="0"/>
    </xf>
    <xf numFmtId="0" fontId="3" fillId="0" borderId="7" xfId="0" applyFont="1" applyBorder="1" applyProtection="1">
      <protection locked="0"/>
    </xf>
    <xf numFmtId="0" fontId="3" fillId="0" borderId="8" xfId="0" applyFont="1" applyBorder="1" applyProtection="1">
      <protection locked="0"/>
    </xf>
    <xf numFmtId="165" fontId="6" fillId="0" borderId="0" xfId="0" applyNumberFormat="1" applyFont="1" applyAlignment="1" applyProtection="1">
      <alignment horizontal="center"/>
      <protection hidden="1"/>
    </xf>
    <xf numFmtId="165" fontId="3" fillId="0" borderId="0" xfId="0" applyNumberFormat="1" applyFont="1" applyAlignment="1" applyProtection="1">
      <alignment horizontal="center"/>
      <protection hidden="1"/>
    </xf>
    <xf numFmtId="165" fontId="3" fillId="0" borderId="7" xfId="0" applyNumberFormat="1" applyFont="1" applyBorder="1" applyAlignment="1" applyProtection="1">
      <alignment horizontal="center"/>
      <protection hidden="1"/>
    </xf>
    <xf numFmtId="165" fontId="2" fillId="0" borderId="0" xfId="0" applyNumberFormat="1" applyFont="1" applyAlignment="1" applyProtection="1">
      <alignment horizontal="center"/>
      <protection hidden="1"/>
    </xf>
    <xf numFmtId="2" fontId="3" fillId="0" borderId="5" xfId="0" applyNumberFormat="1" applyFont="1" applyBorder="1" applyAlignment="1" applyProtection="1">
      <alignment horizontal="center"/>
      <protection hidden="1"/>
    </xf>
    <xf numFmtId="164" fontId="2" fillId="0" borderId="5" xfId="0" applyNumberFormat="1" applyFont="1" applyBorder="1" applyAlignment="1" applyProtection="1">
      <alignment horizontal="center"/>
      <protection hidden="1"/>
    </xf>
    <xf numFmtId="0" fontId="3" fillId="0" borderId="5" xfId="0" applyFont="1" applyBorder="1" applyAlignment="1" applyProtection="1">
      <alignment horizontal="center"/>
      <protection hidden="1"/>
    </xf>
    <xf numFmtId="172" fontId="3" fillId="0" borderId="0" xfId="0" applyNumberFormat="1" applyFont="1" applyAlignment="1" applyProtection="1">
      <alignment horizontal="center"/>
      <protection hidden="1"/>
    </xf>
    <xf numFmtId="0" fontId="10" fillId="0" borderId="0" xfId="0" applyFont="1"/>
    <xf numFmtId="0" fontId="5" fillId="0" borderId="4" xfId="0" applyFont="1" applyBorder="1" applyAlignment="1" applyProtection="1">
      <alignment horizontal="center"/>
      <protection locked="0"/>
    </xf>
    <xf numFmtId="0" fontId="2" fillId="0" borderId="4" xfId="0" applyFont="1" applyBorder="1" applyAlignment="1" applyProtection="1">
      <alignment horizontal="center"/>
      <protection locked="0"/>
    </xf>
    <xf numFmtId="169" fontId="3" fillId="0" borderId="4" xfId="0" applyNumberFormat="1" applyFont="1" applyBorder="1" applyAlignment="1" applyProtection="1">
      <alignment horizontal="center"/>
      <protection locked="0"/>
    </xf>
    <xf numFmtId="168" fontId="3" fillId="0" borderId="4" xfId="0" applyNumberFormat="1" applyFont="1" applyBorder="1" applyAlignment="1" applyProtection="1">
      <alignment horizontal="center"/>
      <protection locked="0"/>
    </xf>
    <xf numFmtId="0" fontId="3" fillId="0" borderId="4" xfId="0" applyFont="1" applyBorder="1" applyProtection="1">
      <protection locked="0"/>
    </xf>
    <xf numFmtId="0" fontId="4" fillId="0" borderId="4" xfId="0" applyFont="1" applyBorder="1" applyAlignment="1" applyProtection="1">
      <alignment horizontal="center"/>
      <protection locked="0"/>
    </xf>
    <xf numFmtId="0" fontId="5" fillId="0" borderId="0" xfId="0" applyFont="1" applyAlignment="1" applyProtection="1">
      <alignment horizontal="center"/>
      <protection locked="0"/>
    </xf>
    <xf numFmtId="171" fontId="3" fillId="0" borderId="4" xfId="0" applyNumberFormat="1" applyFont="1" applyBorder="1" applyAlignment="1" applyProtection="1">
      <alignment horizontal="center"/>
      <protection locked="0"/>
    </xf>
    <xf numFmtId="173" fontId="3" fillId="0" borderId="4" xfId="0" applyNumberFormat="1" applyFont="1" applyBorder="1" applyAlignment="1" applyProtection="1">
      <alignment horizontal="center"/>
      <protection locked="0"/>
    </xf>
    <xf numFmtId="0" fontId="3" fillId="0" borderId="4" xfId="0" applyFont="1" applyBorder="1"/>
    <xf numFmtId="0" fontId="2" fillId="0" borderId="0" xfId="0" applyFont="1" applyAlignment="1" applyProtection="1">
      <alignment horizontal="center"/>
      <protection hidden="1"/>
    </xf>
    <xf numFmtId="8" fontId="2" fillId="0" borderId="0" xfId="0" applyNumberFormat="1" applyFont="1" applyAlignment="1" applyProtection="1">
      <alignment horizontal="center" vertical="center"/>
      <protection hidden="1"/>
    </xf>
  </cellXfs>
  <cellStyles count="2">
    <cellStyle name="Normal" xfId="0" builtinId="0"/>
    <cellStyle name="Percent" xfId="1" builtinId="5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yourmoneyblueprint.co.nz/contact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557870</xdr:colOff>
      <xdr:row>16</xdr:row>
      <xdr:rowOff>190499</xdr:rowOff>
    </xdr:from>
    <xdr:to>
      <xdr:col>12</xdr:col>
      <xdr:colOff>233947</xdr:colOff>
      <xdr:row>21</xdr:row>
      <xdr:rowOff>152664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68083E-8947-4BB7-BCF8-83555A962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750120" y="3448049"/>
          <a:ext cx="2619302" cy="914665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571500</xdr:colOff>
      <xdr:row>16</xdr:row>
      <xdr:rowOff>161925</xdr:rowOff>
    </xdr:from>
    <xdr:to>
      <xdr:col>5</xdr:col>
      <xdr:colOff>161852</xdr:colOff>
      <xdr:row>21</xdr:row>
      <xdr:rowOff>124090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995CD90-FBEB-48D0-B906-8F459DB74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00" y="3419475"/>
          <a:ext cx="2619302" cy="9146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D3D357-8077-4269-BF57-D99D11367579}">
  <dimension ref="A1:M51"/>
  <sheetViews>
    <sheetView tabSelected="1" workbookViewId="0">
      <selection activeCell="E34" sqref="E34"/>
    </sheetView>
  </sheetViews>
  <sheetFormatPr defaultColWidth="8.81640625" defaultRowHeight="14.5" x14ac:dyDescent="0.35"/>
  <cols>
    <col min="1" max="1" width="38.1796875" style="1" bestFit="1" customWidth="1"/>
    <col min="2" max="2" width="8.81640625" style="1"/>
    <col min="3" max="3" width="30.1796875" style="1" bestFit="1" customWidth="1"/>
    <col min="4" max="4" width="8.81640625" style="1"/>
    <col min="5" max="5" width="36.54296875" style="1" customWidth="1"/>
    <col min="6" max="6" width="11.7265625" style="1" bestFit="1" customWidth="1"/>
    <col min="7" max="7" width="11.08984375" style="1" customWidth="1"/>
    <col min="8" max="8" width="35.1796875" style="1" bestFit="1" customWidth="1"/>
    <col min="9" max="9" width="8.81640625" style="1"/>
    <col min="10" max="10" width="10" style="1" bestFit="1" customWidth="1"/>
    <col min="11" max="11" width="8.81640625" style="1"/>
    <col min="12" max="12" width="35.1796875" style="1" bestFit="1" customWidth="1"/>
    <col min="13" max="16384" width="8.81640625" style="1"/>
  </cols>
  <sheetData>
    <row r="1" spans="1:13" x14ac:dyDescent="0.35">
      <c r="A1" s="21" t="s">
        <v>27</v>
      </c>
      <c r="B1" s="22"/>
      <c r="C1" s="22"/>
      <c r="D1" s="22"/>
      <c r="E1" s="23" t="s">
        <v>26</v>
      </c>
      <c r="F1" s="24"/>
      <c r="G1" s="25"/>
      <c r="H1" s="21" t="s">
        <v>28</v>
      </c>
      <c r="I1" s="22"/>
      <c r="J1" s="22"/>
      <c r="K1" s="22"/>
      <c r="L1" s="23" t="s">
        <v>26</v>
      </c>
      <c r="M1" s="26"/>
    </row>
    <row r="2" spans="1:13" x14ac:dyDescent="0.35">
      <c r="A2" s="53" t="s">
        <v>0</v>
      </c>
      <c r="C2" s="27">
        <v>20000</v>
      </c>
      <c r="D2" s="25"/>
      <c r="E2" s="59" t="s">
        <v>30</v>
      </c>
      <c r="F2" s="28">
        <v>8.9</v>
      </c>
      <c r="G2" s="25"/>
      <c r="H2" s="53" t="s">
        <v>0</v>
      </c>
      <c r="J2" s="27">
        <v>14000</v>
      </c>
      <c r="K2" s="25"/>
      <c r="L2" s="59" t="s">
        <v>30</v>
      </c>
      <c r="M2" s="28">
        <v>9.5</v>
      </c>
    </row>
    <row r="3" spans="1:13" x14ac:dyDescent="0.35">
      <c r="A3" s="53" t="s">
        <v>8</v>
      </c>
      <c r="C3" s="29">
        <v>9</v>
      </c>
      <c r="D3" s="25"/>
      <c r="E3" s="59" t="s">
        <v>15</v>
      </c>
      <c r="F3" s="28">
        <v>50</v>
      </c>
      <c r="G3" s="25"/>
      <c r="H3" s="53" t="s">
        <v>8</v>
      </c>
      <c r="J3" s="29">
        <v>9</v>
      </c>
      <c r="K3" s="25"/>
      <c r="L3" s="59" t="s">
        <v>15</v>
      </c>
      <c r="M3" s="28">
        <v>50</v>
      </c>
    </row>
    <row r="4" spans="1:13" x14ac:dyDescent="0.35">
      <c r="A4" s="53" t="s">
        <v>9</v>
      </c>
      <c r="C4" s="27">
        <v>10000</v>
      </c>
      <c r="D4" s="25"/>
      <c r="E4" s="30" t="s">
        <v>16</v>
      </c>
      <c r="F4" s="48">
        <f>(F3/F2)*100</f>
        <v>561.79775280898866</v>
      </c>
      <c r="G4" s="25"/>
      <c r="H4" s="53" t="s">
        <v>9</v>
      </c>
      <c r="J4" s="27">
        <v>8000</v>
      </c>
      <c r="K4" s="25"/>
      <c r="L4" s="30" t="s">
        <v>16</v>
      </c>
      <c r="M4" s="48">
        <f>(M3/M2)*100</f>
        <v>526.31578947368428</v>
      </c>
    </row>
    <row r="5" spans="1:13" x14ac:dyDescent="0.35">
      <c r="A5" s="31" t="s">
        <v>10</v>
      </c>
      <c r="B5" s="32"/>
      <c r="C5" s="45">
        <f>(C2-C4)/C3</f>
        <v>1111.1111111111111</v>
      </c>
      <c r="D5" s="25"/>
      <c r="E5" s="30" t="s">
        <v>19</v>
      </c>
      <c r="F5" s="48">
        <f>F4/F3</f>
        <v>11.235955056179773</v>
      </c>
      <c r="G5" s="25"/>
      <c r="H5" s="31" t="s">
        <v>10</v>
      </c>
      <c r="I5" s="32"/>
      <c r="J5" s="45">
        <f>(J2-J4)/J3</f>
        <v>666.66666666666663</v>
      </c>
      <c r="K5" s="25"/>
      <c r="L5" s="30" t="s">
        <v>19</v>
      </c>
      <c r="M5" s="48">
        <f>M4/M3</f>
        <v>10.526315789473685</v>
      </c>
    </row>
    <row r="6" spans="1:13" x14ac:dyDescent="0.35">
      <c r="A6" s="53" t="s">
        <v>1</v>
      </c>
      <c r="B6" s="32"/>
      <c r="C6" s="27">
        <v>150</v>
      </c>
      <c r="D6" s="25"/>
      <c r="E6" s="59" t="s">
        <v>18</v>
      </c>
      <c r="F6" s="33">
        <v>1.95</v>
      </c>
      <c r="G6" s="25"/>
      <c r="H6" s="53" t="s">
        <v>1</v>
      </c>
      <c r="I6" s="32"/>
      <c r="J6" s="27">
        <v>150</v>
      </c>
      <c r="K6" s="25"/>
      <c r="L6" s="59" t="s">
        <v>18</v>
      </c>
      <c r="M6" s="33">
        <v>1.95</v>
      </c>
    </row>
    <row r="7" spans="1:13" x14ac:dyDescent="0.35">
      <c r="A7" s="53" t="s">
        <v>24</v>
      </c>
      <c r="B7" s="27">
        <v>200</v>
      </c>
      <c r="C7" s="44">
        <f>B7*12</f>
        <v>2400</v>
      </c>
      <c r="D7" s="25"/>
      <c r="E7" s="34" t="s">
        <v>17</v>
      </c>
      <c r="F7" s="49">
        <f>F6*F3</f>
        <v>97.5</v>
      </c>
      <c r="G7" s="25"/>
      <c r="H7" s="53" t="s">
        <v>24</v>
      </c>
      <c r="I7" s="27">
        <v>200</v>
      </c>
      <c r="J7" s="44">
        <f>I7*12</f>
        <v>2400</v>
      </c>
      <c r="K7" s="25"/>
      <c r="L7" s="34" t="s">
        <v>17</v>
      </c>
      <c r="M7" s="49">
        <f>M6*M3</f>
        <v>97.5</v>
      </c>
    </row>
    <row r="8" spans="1:13" x14ac:dyDescent="0.35">
      <c r="A8" s="53" t="s">
        <v>2</v>
      </c>
      <c r="B8" s="32"/>
      <c r="C8" s="27">
        <v>60</v>
      </c>
      <c r="D8" s="25"/>
      <c r="E8" s="30"/>
      <c r="F8" s="35"/>
      <c r="G8" s="25"/>
      <c r="H8" s="53" t="s">
        <v>2</v>
      </c>
      <c r="I8" s="32"/>
      <c r="J8" s="27">
        <v>60</v>
      </c>
      <c r="K8" s="25"/>
      <c r="L8" s="30"/>
      <c r="M8" s="35"/>
    </row>
    <row r="9" spans="1:13" ht="31" x14ac:dyDescent="0.7">
      <c r="A9" s="53" t="s">
        <v>3</v>
      </c>
      <c r="B9" s="32"/>
      <c r="C9" s="27">
        <v>500</v>
      </c>
      <c r="D9" s="25"/>
      <c r="E9" s="59" t="s">
        <v>20</v>
      </c>
      <c r="F9" s="28">
        <v>450</v>
      </c>
      <c r="G9" s="36" t="s">
        <v>29</v>
      </c>
      <c r="H9" s="53" t="s">
        <v>3</v>
      </c>
      <c r="I9" s="32"/>
      <c r="J9" s="27">
        <v>700</v>
      </c>
      <c r="K9" s="25"/>
      <c r="L9" s="59" t="s">
        <v>20</v>
      </c>
      <c r="M9" s="28">
        <v>450</v>
      </c>
    </row>
    <row r="10" spans="1:13" x14ac:dyDescent="0.35">
      <c r="A10" s="37" t="s">
        <v>31</v>
      </c>
      <c r="B10" s="44"/>
      <c r="C10" s="45">
        <f>F12*52</f>
        <v>4061.0700000000015</v>
      </c>
      <c r="D10" s="25"/>
      <c r="E10" s="30" t="s">
        <v>21</v>
      </c>
      <c r="F10" s="48">
        <f>F9/F4</f>
        <v>0.80100000000000016</v>
      </c>
      <c r="G10" s="25"/>
      <c r="H10" s="37" t="s">
        <v>31</v>
      </c>
      <c r="I10" s="44"/>
      <c r="J10" s="45">
        <f>M12*52</f>
        <v>4334.8499999999995</v>
      </c>
      <c r="K10" s="25"/>
      <c r="L10" s="30" t="s">
        <v>21</v>
      </c>
      <c r="M10" s="48">
        <f>M9/M4</f>
        <v>0.85499999999999987</v>
      </c>
    </row>
    <row r="11" spans="1:13" x14ac:dyDescent="0.35">
      <c r="A11" s="53" t="s">
        <v>4</v>
      </c>
      <c r="B11" s="27">
        <v>70</v>
      </c>
      <c r="C11" s="45">
        <f>B11*12</f>
        <v>840</v>
      </c>
      <c r="D11" s="25"/>
      <c r="E11" s="30" t="s">
        <v>22</v>
      </c>
      <c r="F11" s="50">
        <f>F10*F3</f>
        <v>40.050000000000011</v>
      </c>
      <c r="G11" s="25"/>
      <c r="H11" s="53" t="s">
        <v>4</v>
      </c>
      <c r="I11" s="27">
        <v>90</v>
      </c>
      <c r="J11" s="45">
        <f>I11*12</f>
        <v>1080</v>
      </c>
      <c r="K11" s="25"/>
      <c r="L11" s="30" t="s">
        <v>22</v>
      </c>
      <c r="M11" s="50">
        <f>M10*M3</f>
        <v>42.749999999999993</v>
      </c>
    </row>
    <row r="12" spans="1:13" x14ac:dyDescent="0.35">
      <c r="A12" s="31" t="s">
        <v>13</v>
      </c>
      <c r="B12" s="32"/>
      <c r="C12" s="45">
        <f>C14/C3</f>
        <v>420.47045472363851</v>
      </c>
      <c r="D12" s="25"/>
      <c r="E12" s="34" t="s">
        <v>23</v>
      </c>
      <c r="F12" s="49">
        <f>F11*F6</f>
        <v>78.097500000000025</v>
      </c>
      <c r="G12" s="25"/>
      <c r="H12" s="31" t="s">
        <v>13</v>
      </c>
      <c r="I12" s="32"/>
      <c r="J12" s="45">
        <f>J14/J3</f>
        <v>165.12403673603694</v>
      </c>
      <c r="K12" s="25"/>
      <c r="L12" s="34" t="s">
        <v>23</v>
      </c>
      <c r="M12" s="49">
        <f>M11*M6</f>
        <v>83.362499999999983</v>
      </c>
    </row>
    <row r="13" spans="1:13" x14ac:dyDescent="0.35">
      <c r="A13" s="54" t="s">
        <v>14</v>
      </c>
      <c r="B13" s="25"/>
      <c r="C13" s="47">
        <f>SUM(C5:C12)</f>
        <v>9542.6515658347507</v>
      </c>
      <c r="D13" s="25"/>
      <c r="E13" s="30"/>
      <c r="F13" s="35"/>
      <c r="G13" s="25"/>
      <c r="H13" s="54" t="s">
        <v>14</v>
      </c>
      <c r="I13" s="25"/>
      <c r="J13" s="47">
        <f>SUM(J5:J12)</f>
        <v>9556.6407034027034</v>
      </c>
      <c r="K13" s="25"/>
      <c r="L13" s="25"/>
      <c r="M13" s="38"/>
    </row>
    <row r="14" spans="1:13" x14ac:dyDescent="0.35">
      <c r="A14" s="55">
        <f>B19</f>
        <v>5</v>
      </c>
      <c r="B14" s="25"/>
      <c r="C14" s="45">
        <f>B22-B18</f>
        <v>3784.2340925127464</v>
      </c>
      <c r="D14" s="25"/>
      <c r="E14" s="30"/>
      <c r="F14" s="35"/>
      <c r="G14" s="25"/>
      <c r="H14" s="60">
        <f>I19</f>
        <v>3.5</v>
      </c>
      <c r="I14" s="25"/>
      <c r="J14" s="45">
        <f>I22-I18</f>
        <v>1486.1163306243325</v>
      </c>
      <c r="K14" s="25"/>
      <c r="L14" s="25"/>
      <c r="M14" s="38"/>
    </row>
    <row r="15" spans="1:13" x14ac:dyDescent="0.35">
      <c r="A15" s="56">
        <f>C3</f>
        <v>9</v>
      </c>
      <c r="B15" s="25"/>
      <c r="C15" s="47">
        <f>(C13*C3)</f>
        <v>85883.864092512755</v>
      </c>
      <c r="D15" s="25"/>
      <c r="E15" s="30"/>
      <c r="F15" s="35"/>
      <c r="G15" s="25"/>
      <c r="H15" s="61">
        <f>C3</f>
        <v>9</v>
      </c>
      <c r="I15" s="25"/>
      <c r="J15" s="47">
        <f>J13*C3</f>
        <v>86009.766330624334</v>
      </c>
      <c r="K15" s="25"/>
      <c r="L15" s="25"/>
      <c r="M15" s="38"/>
    </row>
    <row r="16" spans="1:13" x14ac:dyDescent="0.35">
      <c r="A16" s="57"/>
      <c r="B16" s="25"/>
      <c r="C16" s="25"/>
      <c r="D16" s="32"/>
      <c r="E16" s="51">
        <f>J15-C15</f>
        <v>125.90223811157921</v>
      </c>
      <c r="F16" s="38"/>
      <c r="G16" s="25"/>
      <c r="H16" s="62"/>
      <c r="K16" s="25"/>
      <c r="L16" s="51">
        <f>C15-J15</f>
        <v>-125.90223811157921</v>
      </c>
      <c r="M16" s="38"/>
    </row>
    <row r="17" spans="1:13" x14ac:dyDescent="0.35">
      <c r="A17" s="58" t="s">
        <v>25</v>
      </c>
      <c r="B17" s="30"/>
      <c r="C17" s="25"/>
      <c r="D17" s="32"/>
      <c r="E17" s="32"/>
      <c r="F17" s="38"/>
      <c r="G17" s="25"/>
      <c r="H17" s="58" t="s">
        <v>25</v>
      </c>
      <c r="I17" s="25"/>
      <c r="J17" s="25"/>
      <c r="K17" s="25"/>
      <c r="L17" s="25"/>
      <c r="M17" s="38"/>
    </row>
    <row r="18" spans="1:13" x14ac:dyDescent="0.35">
      <c r="A18" s="53" t="s">
        <v>5</v>
      </c>
      <c r="B18" s="27">
        <v>15000</v>
      </c>
      <c r="C18" s="25"/>
      <c r="D18" s="25"/>
      <c r="E18" s="25"/>
      <c r="F18" s="38"/>
      <c r="G18" s="25"/>
      <c r="H18" s="53" t="s">
        <v>5</v>
      </c>
      <c r="I18" s="27">
        <v>8000</v>
      </c>
      <c r="J18" s="25"/>
      <c r="K18" s="25"/>
      <c r="L18" s="25"/>
      <c r="M18" s="38"/>
    </row>
    <row r="19" spans="1:13" x14ac:dyDescent="0.35">
      <c r="A19" s="53" t="s">
        <v>6</v>
      </c>
      <c r="B19" s="29">
        <v>5</v>
      </c>
      <c r="C19" s="25"/>
      <c r="D19" s="25"/>
      <c r="E19" s="25"/>
      <c r="F19" s="38"/>
      <c r="G19" s="25"/>
      <c r="H19" s="53" t="s">
        <v>6</v>
      </c>
      <c r="I19" s="39">
        <v>3.5</v>
      </c>
      <c r="J19" s="25"/>
      <c r="K19" s="25"/>
      <c r="L19" s="25"/>
      <c r="M19" s="38"/>
    </row>
    <row r="20" spans="1:13" x14ac:dyDescent="0.35">
      <c r="A20" s="53" t="s">
        <v>11</v>
      </c>
      <c r="B20" s="40">
        <v>0.08</v>
      </c>
      <c r="C20" s="25"/>
      <c r="D20" s="25"/>
      <c r="E20" s="25"/>
      <c r="F20" s="38"/>
      <c r="G20" s="25"/>
      <c r="H20" s="53" t="s">
        <v>11</v>
      </c>
      <c r="I20" s="40">
        <v>0.08</v>
      </c>
      <c r="J20" s="25"/>
      <c r="K20" s="25"/>
      <c r="L20" s="25"/>
      <c r="M20" s="38"/>
    </row>
    <row r="21" spans="1:13" x14ac:dyDescent="0.35">
      <c r="A21" s="31" t="s">
        <v>7</v>
      </c>
      <c r="B21" s="45">
        <f>-PMT(B20,B19,B18,,0)</f>
        <v>3756.846818502549</v>
      </c>
      <c r="C21" s="25"/>
      <c r="D21" s="25"/>
      <c r="E21" s="25"/>
      <c r="F21" s="38"/>
      <c r="G21" s="25"/>
      <c r="H21" s="31" t="s">
        <v>7</v>
      </c>
      <c r="I21" s="45">
        <f>-PMT(I20,I19,I18,,0)</f>
        <v>2710.3189516069519</v>
      </c>
      <c r="J21" s="25"/>
      <c r="K21" s="25"/>
      <c r="L21" s="25"/>
      <c r="M21" s="38"/>
    </row>
    <row r="22" spans="1:13" ht="15" thickBot="1" x14ac:dyDescent="0.4">
      <c r="A22" s="41" t="s">
        <v>12</v>
      </c>
      <c r="B22" s="46">
        <f>B21*B19</f>
        <v>18784.234092512746</v>
      </c>
      <c r="C22" s="42"/>
      <c r="D22" s="42"/>
      <c r="E22" s="42"/>
      <c r="F22" s="43"/>
      <c r="G22" s="25"/>
      <c r="H22" s="41" t="s">
        <v>12</v>
      </c>
      <c r="I22" s="46">
        <f>I21*I19</f>
        <v>9486.1163306243325</v>
      </c>
      <c r="J22" s="42"/>
      <c r="K22" s="42"/>
      <c r="L22" s="42"/>
      <c r="M22" s="43"/>
    </row>
    <row r="24" spans="1:13" ht="14.5" customHeight="1" x14ac:dyDescent="0.35"/>
    <row r="25" spans="1:13" ht="14.5" customHeight="1" x14ac:dyDescent="1.35">
      <c r="A25" s="3"/>
      <c r="B25" s="2"/>
      <c r="C25" s="52"/>
      <c r="D25" s="52"/>
      <c r="E25" s="64" t="s">
        <v>32</v>
      </c>
      <c r="L25" s="64" t="s">
        <v>32</v>
      </c>
    </row>
    <row r="26" spans="1:13" ht="14.5" customHeight="1" x14ac:dyDescent="0.35">
      <c r="A26" s="3"/>
      <c r="B26" s="5"/>
      <c r="C26" s="4"/>
      <c r="E26" s="63" t="s">
        <v>33</v>
      </c>
      <c r="F26" s="3"/>
      <c r="L26" s="63" t="s">
        <v>33</v>
      </c>
    </row>
    <row r="27" spans="1:13" ht="14.5" customHeight="1" x14ac:dyDescent="0.35">
      <c r="A27" s="3"/>
      <c r="B27" s="2"/>
      <c r="C27" s="4"/>
      <c r="E27" s="3"/>
      <c r="F27" s="13"/>
      <c r="G27" s="17"/>
    </row>
    <row r="28" spans="1:13" ht="14.5" customHeight="1" x14ac:dyDescent="0.35">
      <c r="A28" s="3"/>
      <c r="B28" s="2"/>
      <c r="C28" s="3"/>
      <c r="E28" s="3"/>
      <c r="F28" s="14"/>
      <c r="G28"/>
    </row>
    <row r="29" spans="1:13" ht="14.5" customHeight="1" x14ac:dyDescent="0.35">
      <c r="A29" s="3"/>
      <c r="B29" s="2"/>
      <c r="C29" s="17"/>
      <c r="E29" s="6"/>
      <c r="F29" s="15"/>
      <c r="G29" s="17"/>
    </row>
    <row r="30" spans="1:13" x14ac:dyDescent="0.35">
      <c r="A30" s="3"/>
      <c r="B30" s="2"/>
      <c r="C30"/>
      <c r="E30" s="3"/>
      <c r="F30" s="3"/>
    </row>
    <row r="31" spans="1:13" x14ac:dyDescent="0.35">
      <c r="A31" s="3"/>
      <c r="B31" s="2"/>
      <c r="C31"/>
      <c r="E31" s="3"/>
      <c r="F31" s="3"/>
    </row>
    <row r="32" spans="1:13" x14ac:dyDescent="0.35">
      <c r="A32" s="3"/>
      <c r="B32" s="2"/>
      <c r="E32" s="3"/>
      <c r="F32" s="3"/>
      <c r="G32" s="18"/>
    </row>
    <row r="33" spans="1:7" x14ac:dyDescent="0.35">
      <c r="A33" s="3"/>
      <c r="B33" s="2"/>
      <c r="E33" s="3"/>
      <c r="F33" s="13"/>
      <c r="G33" s="17"/>
    </row>
    <row r="34" spans="1:7" x14ac:dyDescent="0.35">
      <c r="A34" s="3"/>
      <c r="B34" s="2"/>
      <c r="E34" s="3"/>
      <c r="F34" s="3"/>
      <c r="G34" s="17"/>
    </row>
    <row r="35" spans="1:7" x14ac:dyDescent="0.35">
      <c r="A35" s="3"/>
      <c r="B35" s="2"/>
      <c r="E35" s="6"/>
      <c r="F35" s="15"/>
      <c r="G35" s="17"/>
    </row>
    <row r="36" spans="1:7" x14ac:dyDescent="0.35">
      <c r="A36" s="3"/>
      <c r="B36" s="2"/>
      <c r="C36" s="11"/>
      <c r="E36" s="6"/>
      <c r="F36" s="16"/>
      <c r="G36" s="17"/>
    </row>
    <row r="37" spans="1:7" x14ac:dyDescent="0.35">
      <c r="A37" s="19"/>
      <c r="B37" s="16"/>
      <c r="C37" s="2"/>
    </row>
    <row r="38" spans="1:7" x14ac:dyDescent="0.35">
      <c r="A38" s="3"/>
      <c r="B38" s="2"/>
      <c r="C38" s="11"/>
    </row>
    <row r="39" spans="1:7" x14ac:dyDescent="0.35">
      <c r="A39" s="6"/>
      <c r="B39" s="4"/>
      <c r="C39" s="12"/>
    </row>
    <row r="40" spans="1:7" x14ac:dyDescent="0.35">
      <c r="A40" s="7"/>
      <c r="B40" s="4"/>
      <c r="C40" s="11"/>
    </row>
    <row r="41" spans="1:7" x14ac:dyDescent="0.35">
      <c r="A41" s="8"/>
      <c r="B41" s="4"/>
      <c r="C41" s="12"/>
    </row>
    <row r="42" spans="1:7" x14ac:dyDescent="0.35">
      <c r="A42" s="4"/>
      <c r="B42" s="4"/>
      <c r="C42" s="4"/>
    </row>
    <row r="43" spans="1:7" x14ac:dyDescent="0.35">
      <c r="A43" s="9"/>
      <c r="B43" s="3"/>
      <c r="C43" s="4"/>
      <c r="E43"/>
    </row>
    <row r="44" spans="1:7" x14ac:dyDescent="0.35">
      <c r="A44" s="3"/>
      <c r="B44" s="2"/>
      <c r="C44" s="4"/>
      <c r="E44"/>
    </row>
    <row r="45" spans="1:7" x14ac:dyDescent="0.35">
      <c r="A45" s="3"/>
      <c r="B45" s="5"/>
      <c r="C45" s="4"/>
      <c r="E45"/>
    </row>
    <row r="46" spans="1:7" x14ac:dyDescent="0.35">
      <c r="A46" s="3"/>
      <c r="B46" s="10"/>
      <c r="C46" s="4"/>
      <c r="E46"/>
    </row>
    <row r="47" spans="1:7" x14ac:dyDescent="0.35">
      <c r="A47" s="3"/>
      <c r="B47" s="2"/>
      <c r="C47" s="4"/>
      <c r="E47"/>
    </row>
    <row r="48" spans="1:7" x14ac:dyDescent="0.35">
      <c r="A48" s="3"/>
      <c r="B48" s="2"/>
      <c r="C48" s="4"/>
    </row>
    <row r="51" spans="3:3" x14ac:dyDescent="0.35">
      <c r="C51" s="20"/>
    </row>
  </sheetData>
  <sheetProtection algorithmName="SHA-512" hashValue="EHDng7+lz8chsw6oTYyEXPZksKkftCmU8X/7sGhDhqO9gKGiw7Ifnf6Wp2N+p4nF4FMFhlvrtNKyMoAQC6Xw1g==" saltValue="o+EwdYitsnmn83FrPLetcg==" spinCount="100000" sheet="1" objects="1" scenarios="1"/>
  <conditionalFormatting sqref="E16">
    <cfRule type="cellIs" dxfId="2" priority="1" operator="greaterThan">
      <formula>0</formula>
    </cfRule>
    <cfRule type="cellIs" dxfId="1" priority="3" operator="lessThan">
      <formula>0</formula>
    </cfRule>
  </conditionalFormatting>
  <conditionalFormatting sqref="L16">
    <cfRule type="cellIs" dxfId="0" priority="2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yourm</dc:creator>
  <cp:lastModifiedBy>Nick Carr</cp:lastModifiedBy>
  <dcterms:created xsi:type="dcterms:W3CDTF">2017-09-27T07:17:40Z</dcterms:created>
  <dcterms:modified xsi:type="dcterms:W3CDTF">2024-02-11T23:03:45Z</dcterms:modified>
</cp:coreProperties>
</file>