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A497233B-C788-4C96-A024-EDE639A1FBE1}" xr6:coauthVersionLast="47" xr6:coauthVersionMax="47" xr10:uidLastSave="{00000000-0000-0000-0000-000000000000}"/>
  <bookViews>
    <workbookView xWindow="3900" yWindow="3900" windowWidth="28800" windowHeight="15370" xr2:uid="{00000000-000D-0000-FFFF-FFFF00000000}"/>
  </bookViews>
  <sheets>
    <sheet name="Budget" sheetId="2" r:id="rId1"/>
    <sheet name="Tracking" sheetId="4" r:id="rId2"/>
    <sheet name="Expense category summary" sheetId="7" r:id="rId3"/>
    <sheet name="Year end budget summary" sheetId="8" r:id="rId4"/>
    <sheet name="Pie chart representation" sheetId="6" r:id="rId5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2" l="1"/>
  <c r="B20" i="2"/>
  <c r="B19" i="2"/>
  <c r="B18" i="2"/>
  <c r="B17" i="2"/>
  <c r="B15" i="2"/>
  <c r="B14" i="2"/>
  <c r="B13" i="2"/>
  <c r="B16" i="2" l="1"/>
  <c r="B36" i="4" l="1"/>
  <c r="B35" i="4"/>
  <c r="C35" i="4" s="1"/>
  <c r="M20" i="2"/>
  <c r="N20" i="2"/>
  <c r="M21" i="2"/>
  <c r="N21" i="2"/>
  <c r="M22" i="2"/>
  <c r="N22" i="2"/>
  <c r="G37" i="2"/>
  <c r="O20" i="2" s="1"/>
  <c r="G38" i="2"/>
  <c r="G39" i="2"/>
  <c r="H39" i="2" s="1"/>
  <c r="A35" i="4"/>
  <c r="A36" i="4"/>
  <c r="A37" i="4"/>
  <c r="B37" i="4"/>
  <c r="C37" i="4" s="1"/>
  <c r="O22" i="2" l="1"/>
  <c r="O21" i="2"/>
  <c r="D37" i="4"/>
  <c r="G14" i="2" l="1"/>
  <c r="N6" i="2" l="1"/>
  <c r="N7" i="2"/>
  <c r="N8" i="2"/>
  <c r="N9" i="2"/>
  <c r="N10" i="2"/>
  <c r="N11" i="2"/>
  <c r="N12" i="2"/>
  <c r="N13" i="2"/>
  <c r="N14" i="2"/>
  <c r="N15" i="2"/>
  <c r="N16" i="2"/>
  <c r="N5" i="2"/>
  <c r="N4" i="2" l="1"/>
  <c r="N3" i="2"/>
  <c r="A30" i="4"/>
  <c r="B30" i="4"/>
  <c r="C30" i="4" s="1"/>
  <c r="A31" i="4"/>
  <c r="B31" i="4"/>
  <c r="C31" i="4" s="1"/>
  <c r="A32" i="4"/>
  <c r="B32" i="4"/>
  <c r="A33" i="4"/>
  <c r="B33" i="4"/>
  <c r="A34" i="4"/>
  <c r="B34" i="4"/>
  <c r="B17" i="4"/>
  <c r="C17" i="4" s="1"/>
  <c r="B15" i="4"/>
  <c r="C15" i="4" s="1"/>
  <c r="B16" i="4"/>
  <c r="D16" i="4" s="1"/>
  <c r="A15" i="4"/>
  <c r="A16" i="4"/>
  <c r="A17" i="4"/>
  <c r="C33" i="4" l="1"/>
  <c r="C32" i="4"/>
  <c r="C34" i="4"/>
  <c r="D17" i="4"/>
  <c r="C16" i="4"/>
  <c r="D15" i="4"/>
  <c r="B28" i="4"/>
  <c r="C28" i="4" s="1"/>
  <c r="B27" i="4"/>
  <c r="C27" i="4" s="1"/>
  <c r="B26" i="4"/>
  <c r="C26" i="4" s="1"/>
  <c r="B25" i="4"/>
  <c r="B24" i="4"/>
  <c r="C24" i="4" s="1"/>
  <c r="B23" i="4"/>
  <c r="C23" i="4" s="1"/>
  <c r="B22" i="4"/>
  <c r="C22" i="4" s="1"/>
  <c r="B21" i="4"/>
  <c r="C21" i="4" s="1"/>
  <c r="B20" i="4"/>
  <c r="C20" i="4" s="1"/>
  <c r="B19" i="4"/>
  <c r="C19" i="4" s="1"/>
  <c r="B18" i="4"/>
  <c r="C18" i="4" s="1"/>
  <c r="B29" i="4"/>
  <c r="B3" i="4"/>
  <c r="B4" i="4"/>
  <c r="B5" i="4"/>
  <c r="C5" i="4" s="1"/>
  <c r="B6" i="4"/>
  <c r="C6" i="4" s="1"/>
  <c r="B7" i="4"/>
  <c r="C7" i="4" s="1"/>
  <c r="B8" i="4"/>
  <c r="B9" i="4"/>
  <c r="C9" i="4" s="1"/>
  <c r="B10" i="4"/>
  <c r="C10" i="4" s="1"/>
  <c r="B11" i="4"/>
  <c r="C11" i="4" s="1"/>
  <c r="B12" i="4"/>
  <c r="B14" i="4"/>
  <c r="B13" i="4"/>
  <c r="D13" i="4" s="1"/>
  <c r="A18" i="4"/>
  <c r="A19" i="4"/>
  <c r="A20" i="4"/>
  <c r="A21" i="4"/>
  <c r="A22" i="4"/>
  <c r="A23" i="4"/>
  <c r="A24" i="4"/>
  <c r="A25" i="4"/>
  <c r="A26" i="4"/>
  <c r="A27" i="4"/>
  <c r="A28" i="4"/>
  <c r="A29" i="4"/>
  <c r="A3" i="4"/>
  <c r="A4" i="4"/>
  <c r="A5" i="4"/>
  <c r="A6" i="4"/>
  <c r="A7" i="4"/>
  <c r="A8" i="4"/>
  <c r="A9" i="4"/>
  <c r="A10" i="4"/>
  <c r="A11" i="4"/>
  <c r="A12" i="4"/>
  <c r="A14" i="4"/>
  <c r="A13" i="4"/>
  <c r="C3" i="4" l="1"/>
  <c r="C13" i="4"/>
  <c r="C14" i="4"/>
  <c r="C12" i="4"/>
  <c r="C8" i="4"/>
  <c r="C4" i="4"/>
  <c r="C25" i="4"/>
  <c r="C29" i="4"/>
  <c r="G24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I3" i="2"/>
  <c r="I4" i="2"/>
  <c r="I5" i="2"/>
  <c r="I6" i="2"/>
  <c r="I7" i="2"/>
  <c r="I8" i="2"/>
  <c r="I9" i="2"/>
  <c r="I10" i="2"/>
  <c r="I11" i="2"/>
  <c r="I12" i="2"/>
  <c r="I13" i="2"/>
  <c r="I14" i="2"/>
  <c r="J3" i="2" l="1"/>
  <c r="J4" i="2"/>
  <c r="J5" i="2"/>
  <c r="J6" i="2"/>
  <c r="J7" i="2"/>
  <c r="J8" i="2"/>
  <c r="J9" i="2"/>
  <c r="J10" i="2"/>
  <c r="J11" i="2"/>
  <c r="J12" i="2"/>
  <c r="J13" i="2"/>
  <c r="J14" i="2"/>
  <c r="N18" i="2"/>
  <c r="N19" i="2"/>
  <c r="N17" i="2"/>
  <c r="N23" i="2" s="1"/>
  <c r="M18" i="2"/>
  <c r="M19" i="2"/>
  <c r="M17" i="2"/>
  <c r="G20" i="2"/>
  <c r="G21" i="2"/>
  <c r="G22" i="2"/>
  <c r="G23" i="2"/>
  <c r="G25" i="2"/>
  <c r="G26" i="2"/>
  <c r="G27" i="2"/>
  <c r="G28" i="2"/>
  <c r="G29" i="2"/>
  <c r="G30" i="2"/>
  <c r="G31" i="2"/>
  <c r="G32" i="2"/>
  <c r="G33" i="2"/>
  <c r="G3" i="2"/>
  <c r="G4" i="2"/>
  <c r="G5" i="2"/>
  <c r="G6" i="2"/>
  <c r="G7" i="2"/>
  <c r="G8" i="2"/>
  <c r="G9" i="2"/>
  <c r="G10" i="2"/>
  <c r="G11" i="2"/>
  <c r="G12" i="2"/>
  <c r="G13" i="2"/>
  <c r="G35" i="2"/>
  <c r="O18" i="2" s="1"/>
  <c r="G36" i="2"/>
  <c r="O19" i="2" s="1"/>
  <c r="G34" i="2"/>
  <c r="O17" i="2" s="1"/>
  <c r="G16" i="2"/>
  <c r="G17" i="2"/>
  <c r="K17" i="2" s="1"/>
  <c r="J16" i="2"/>
  <c r="J17" i="2"/>
  <c r="J15" i="2"/>
  <c r="G15" i="2"/>
  <c r="H15" i="2" s="1"/>
  <c r="I16" i="2"/>
  <c r="I17" i="2"/>
  <c r="I15" i="2"/>
  <c r="H17" i="2" l="1"/>
  <c r="K16" i="2"/>
  <c r="K15" i="2"/>
  <c r="A13" i="8"/>
  <c r="A12" i="8"/>
  <c r="A11" i="8"/>
  <c r="A10" i="8"/>
  <c r="A9" i="8"/>
  <c r="A8" i="8"/>
  <c r="A7" i="8"/>
  <c r="A6" i="8"/>
  <c r="A5" i="8"/>
  <c r="A4" i="8"/>
  <c r="A3" i="8"/>
  <c r="A2" i="8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I4" i="4"/>
  <c r="H5" i="4"/>
  <c r="G6" i="4"/>
  <c r="J7" i="4"/>
  <c r="I8" i="4"/>
  <c r="H9" i="4"/>
  <c r="G10" i="4"/>
  <c r="G14" i="4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J3" i="4"/>
  <c r="G16" i="7" l="1"/>
  <c r="G12" i="7"/>
  <c r="H13" i="4"/>
  <c r="G13" i="4"/>
  <c r="I12" i="4"/>
  <c r="C11" i="7"/>
  <c r="D11" i="7" s="1"/>
  <c r="G7" i="7"/>
  <c r="C15" i="7"/>
  <c r="D15" i="7" s="1"/>
  <c r="G4" i="7"/>
  <c r="C7" i="7"/>
  <c r="D7" i="7" s="1"/>
  <c r="G17" i="7"/>
  <c r="G13" i="7"/>
  <c r="G9" i="7"/>
  <c r="G15" i="7"/>
  <c r="G11" i="7"/>
  <c r="C2" i="7"/>
  <c r="C14" i="7"/>
  <c r="D14" i="7" s="1"/>
  <c r="C10" i="7"/>
  <c r="D10" i="7" s="1"/>
  <c r="C6" i="7"/>
  <c r="D6" i="7" s="1"/>
  <c r="F2" i="7"/>
  <c r="C17" i="7"/>
  <c r="D17" i="7" s="1"/>
  <c r="C13" i="7"/>
  <c r="D13" i="7" s="1"/>
  <c r="C9" i="7"/>
  <c r="D9" i="7" s="1"/>
  <c r="C5" i="7"/>
  <c r="D5" i="7" s="1"/>
  <c r="C3" i="7"/>
  <c r="F3" i="7"/>
  <c r="G5" i="7"/>
  <c r="C16" i="7"/>
  <c r="D16" i="7" s="1"/>
  <c r="C12" i="7"/>
  <c r="D12" i="7" s="1"/>
  <c r="C8" i="7"/>
  <c r="D8" i="7" s="1"/>
  <c r="C4" i="7"/>
  <c r="D4" i="7" s="1"/>
  <c r="G14" i="7"/>
  <c r="G10" i="7"/>
  <c r="G6" i="7"/>
  <c r="G8" i="7"/>
  <c r="I3" i="4"/>
  <c r="O5" i="4"/>
  <c r="H8" i="4"/>
  <c r="L12" i="4"/>
  <c r="G3" i="4"/>
  <c r="P4" i="4"/>
  <c r="K5" i="4"/>
  <c r="O9" i="4"/>
  <c r="H12" i="4"/>
  <c r="Q3" i="4"/>
  <c r="L4" i="4"/>
  <c r="P8" i="4"/>
  <c r="K9" i="4"/>
  <c r="O13" i="4"/>
  <c r="M3" i="4"/>
  <c r="H4" i="4"/>
  <c r="L8" i="4"/>
  <c r="P12" i="4"/>
  <c r="K13" i="4"/>
  <c r="J11" i="4"/>
  <c r="N11" i="4"/>
  <c r="R11" i="4"/>
  <c r="I11" i="4"/>
  <c r="K11" i="4"/>
  <c r="O11" i="4"/>
  <c r="Q11" i="4"/>
  <c r="H11" i="4"/>
  <c r="L11" i="4"/>
  <c r="P11" i="4"/>
  <c r="G11" i="4"/>
  <c r="M11" i="4"/>
  <c r="R6" i="4"/>
  <c r="Q7" i="4"/>
  <c r="I7" i="4"/>
  <c r="R10" i="4"/>
  <c r="N10" i="4"/>
  <c r="N14" i="4"/>
  <c r="P3" i="4"/>
  <c r="L3" i="4"/>
  <c r="H3" i="4"/>
  <c r="O4" i="4"/>
  <c r="K4" i="4"/>
  <c r="R5" i="4"/>
  <c r="N5" i="4"/>
  <c r="J5" i="4"/>
  <c r="Q6" i="4"/>
  <c r="M6" i="4"/>
  <c r="I6" i="4"/>
  <c r="P7" i="4"/>
  <c r="L7" i="4"/>
  <c r="H7" i="4"/>
  <c r="O8" i="4"/>
  <c r="K8" i="4"/>
  <c r="R9" i="4"/>
  <c r="N9" i="4"/>
  <c r="J9" i="4"/>
  <c r="Q10" i="4"/>
  <c r="M10" i="4"/>
  <c r="I10" i="4"/>
  <c r="O12" i="4"/>
  <c r="K12" i="4"/>
  <c r="R13" i="4"/>
  <c r="N13" i="4"/>
  <c r="J13" i="4"/>
  <c r="Q14" i="4"/>
  <c r="M14" i="4"/>
  <c r="I14" i="4"/>
  <c r="G4" i="4"/>
  <c r="G8" i="4"/>
  <c r="G12" i="4"/>
  <c r="N6" i="4"/>
  <c r="M7" i="4"/>
  <c r="O3" i="4"/>
  <c r="K3" i="4"/>
  <c r="R4" i="4"/>
  <c r="N4" i="4"/>
  <c r="J4" i="4"/>
  <c r="Q5" i="4"/>
  <c r="M5" i="4"/>
  <c r="I5" i="4"/>
  <c r="P6" i="4"/>
  <c r="L6" i="4"/>
  <c r="H6" i="4"/>
  <c r="O7" i="4"/>
  <c r="K7" i="4"/>
  <c r="R8" i="4"/>
  <c r="N8" i="4"/>
  <c r="J8" i="4"/>
  <c r="Q9" i="4"/>
  <c r="M9" i="4"/>
  <c r="I9" i="4"/>
  <c r="P10" i="4"/>
  <c r="L10" i="4"/>
  <c r="H10" i="4"/>
  <c r="R12" i="4"/>
  <c r="N12" i="4"/>
  <c r="J12" i="4"/>
  <c r="Q13" i="4"/>
  <c r="M13" i="4"/>
  <c r="I13" i="4"/>
  <c r="P14" i="4"/>
  <c r="L14" i="4"/>
  <c r="H14" i="4"/>
  <c r="G5" i="4"/>
  <c r="G9" i="4"/>
  <c r="J6" i="4"/>
  <c r="J10" i="4"/>
  <c r="R14" i="4"/>
  <c r="J14" i="4"/>
  <c r="G7" i="4"/>
  <c r="R3" i="4"/>
  <c r="N3" i="4"/>
  <c r="Q4" i="4"/>
  <c r="M4" i="4"/>
  <c r="P5" i="4"/>
  <c r="L5" i="4"/>
  <c r="O6" i="4"/>
  <c r="K6" i="4"/>
  <c r="R7" i="4"/>
  <c r="N7" i="4"/>
  <c r="Q8" i="4"/>
  <c r="M8" i="4"/>
  <c r="P9" i="4"/>
  <c r="L9" i="4"/>
  <c r="O10" i="4"/>
  <c r="K10" i="4"/>
  <c r="Q12" i="4"/>
  <c r="M12" i="4"/>
  <c r="P13" i="4"/>
  <c r="L13" i="4"/>
  <c r="O14" i="4"/>
  <c r="K14" i="4"/>
  <c r="B9" i="2"/>
  <c r="J38" i="4" l="1"/>
  <c r="I38" i="4"/>
  <c r="B4" i="8" s="1"/>
  <c r="N38" i="4"/>
  <c r="B9" i="8" s="1"/>
  <c r="H38" i="4"/>
  <c r="B3" i="8" s="1"/>
  <c r="R38" i="4"/>
  <c r="B13" i="8" s="1"/>
  <c r="L38" i="4"/>
  <c r="B7" i="8" s="1"/>
  <c r="M38" i="4"/>
  <c r="B8" i="8" s="1"/>
  <c r="O38" i="4"/>
  <c r="B10" i="8" s="1"/>
  <c r="G38" i="4"/>
  <c r="B2" i="8" s="1"/>
  <c r="K38" i="4"/>
  <c r="B6" i="8" s="1"/>
  <c r="P38" i="4"/>
  <c r="B11" i="8" s="1"/>
  <c r="Q38" i="4"/>
  <c r="B12" i="8" s="1"/>
  <c r="A2" i="4"/>
  <c r="D35" i="4" s="1"/>
  <c r="C9" i="2"/>
  <c r="F18" i="7"/>
  <c r="E2" i="7"/>
  <c r="B2" i="7"/>
  <c r="B3" i="7"/>
  <c r="D3" i="7" s="1"/>
  <c r="E3" i="7"/>
  <c r="G3" i="7" s="1"/>
  <c r="C18" i="7"/>
  <c r="B5" i="8"/>
  <c r="C59" i="6"/>
  <c r="C47" i="6"/>
  <c r="C48" i="6"/>
  <c r="C49" i="6"/>
  <c r="C50" i="6"/>
  <c r="C51" i="6"/>
  <c r="C52" i="6"/>
  <c r="C53" i="6"/>
  <c r="C54" i="6"/>
  <c r="C55" i="6"/>
  <c r="C56" i="6"/>
  <c r="C57" i="6"/>
  <c r="C58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D14" i="4" l="1"/>
  <c r="D33" i="4"/>
  <c r="D34" i="4"/>
  <c r="D32" i="4"/>
  <c r="D31" i="4"/>
  <c r="D30" i="4"/>
  <c r="D29" i="4"/>
  <c r="D20" i="4"/>
  <c r="D23" i="4"/>
  <c r="D18" i="4"/>
  <c r="D24" i="4"/>
  <c r="D22" i="4"/>
  <c r="D26" i="4"/>
  <c r="D5" i="4"/>
  <c r="D28" i="4"/>
  <c r="D27" i="4"/>
  <c r="D19" i="4"/>
  <c r="D9" i="4"/>
  <c r="D6" i="4"/>
  <c r="D10" i="4"/>
  <c r="D3" i="4"/>
  <c r="D21" i="4"/>
  <c r="D8" i="4"/>
  <c r="D11" i="4"/>
  <c r="D4" i="4"/>
  <c r="D12" i="4"/>
  <c r="D25" i="4"/>
  <c r="D7" i="4"/>
  <c r="A1" i="4"/>
  <c r="P41" i="4" s="1"/>
  <c r="P40" i="4" s="1"/>
  <c r="G11" i="8" s="1"/>
  <c r="D2" i="7"/>
  <c r="D18" i="7" s="1"/>
  <c r="B18" i="7"/>
  <c r="E18" i="7"/>
  <c r="G2" i="7"/>
  <c r="G18" i="7" s="1"/>
  <c r="B14" i="8"/>
  <c r="C18" i="8" s="1"/>
  <c r="H41" i="4" l="1"/>
  <c r="E3" i="8" s="1"/>
  <c r="G41" i="4"/>
  <c r="G40" i="4" s="1"/>
  <c r="G2" i="8" s="1"/>
  <c r="R41" i="4"/>
  <c r="E13" i="8" s="1"/>
  <c r="K41" i="4"/>
  <c r="K40" i="4" s="1"/>
  <c r="G6" i="8" s="1"/>
  <c r="N41" i="4"/>
  <c r="E9" i="8" s="1"/>
  <c r="J41" i="4"/>
  <c r="E5" i="8" s="1"/>
  <c r="I41" i="4"/>
  <c r="E4" i="8" s="1"/>
  <c r="Q41" i="4"/>
  <c r="Q40" i="4" s="1"/>
  <c r="G12" i="8" s="1"/>
  <c r="E11" i="8"/>
  <c r="O41" i="4"/>
  <c r="O40" i="4" s="1"/>
  <c r="G10" i="8" s="1"/>
  <c r="L41" i="4"/>
  <c r="L40" i="4" s="1"/>
  <c r="G7" i="8" s="1"/>
  <c r="M41" i="4"/>
  <c r="M40" i="4" s="1"/>
  <c r="G8" i="8" s="1"/>
  <c r="A17" i="7"/>
  <c r="A5" i="7"/>
  <c r="A6" i="7"/>
  <c r="A7" i="7"/>
  <c r="A8" i="7"/>
  <c r="A9" i="7"/>
  <c r="A10" i="7"/>
  <c r="A11" i="7"/>
  <c r="A12" i="7"/>
  <c r="A13" i="7"/>
  <c r="A14" i="7"/>
  <c r="A15" i="7"/>
  <c r="A16" i="7"/>
  <c r="A4" i="7"/>
  <c r="Q27" i="2"/>
  <c r="P27" i="2" s="1"/>
  <c r="Q28" i="2"/>
  <c r="P28" i="2" s="1"/>
  <c r="Q29" i="2"/>
  <c r="P29" i="2" s="1"/>
  <c r="Q30" i="2"/>
  <c r="P30" i="2" s="1"/>
  <c r="Q26" i="2"/>
  <c r="A3" i="7"/>
  <c r="K5" i="2"/>
  <c r="E2" i="8" l="1"/>
  <c r="R40" i="4"/>
  <c r="G13" i="8" s="1"/>
  <c r="J40" i="4"/>
  <c r="G5" i="8" s="1"/>
  <c r="E6" i="8"/>
  <c r="E8" i="8"/>
  <c r="I40" i="4"/>
  <c r="G4" i="8" s="1"/>
  <c r="H40" i="4"/>
  <c r="G3" i="8" s="1"/>
  <c r="E10" i="8"/>
  <c r="E12" i="8"/>
  <c r="N40" i="4"/>
  <c r="G9" i="8" s="1"/>
  <c r="E7" i="8"/>
  <c r="K7" i="2"/>
  <c r="K6" i="2"/>
  <c r="O16" i="2"/>
  <c r="K8" i="2"/>
  <c r="O4" i="2"/>
  <c r="Q31" i="2"/>
  <c r="J19" i="2"/>
  <c r="C6" i="2"/>
  <c r="G14" i="8" l="1"/>
  <c r="E14" i="8"/>
  <c r="C20" i="8" s="1"/>
  <c r="O15" i="2" l="1"/>
  <c r="A2" i="7"/>
  <c r="O14" i="2" l="1"/>
  <c r="F41" i="2"/>
  <c r="C26" i="2" s="1"/>
  <c r="C4" i="2"/>
  <c r="C5" i="2"/>
  <c r="C3" i="2"/>
  <c r="C25" i="2" l="1"/>
  <c r="G41" i="2"/>
  <c r="H38" i="2" s="1"/>
  <c r="J23" i="2"/>
  <c r="C24" i="2"/>
  <c r="C15" i="2"/>
  <c r="C20" i="2"/>
  <c r="C16" i="2"/>
  <c r="C13" i="2"/>
  <c r="C19" i="2"/>
  <c r="C18" i="2"/>
  <c r="C17" i="2"/>
  <c r="C23" i="2"/>
  <c r="C21" i="2"/>
  <c r="C14" i="2"/>
  <c r="C22" i="2"/>
  <c r="J22" i="2"/>
  <c r="J27" i="2"/>
  <c r="O11" i="2"/>
  <c r="O8" i="2"/>
  <c r="O3" i="2"/>
  <c r="O7" i="2"/>
  <c r="O12" i="2"/>
  <c r="O6" i="2"/>
  <c r="O13" i="2"/>
  <c r="O10" i="2"/>
  <c r="O9" i="2"/>
  <c r="O5" i="2"/>
  <c r="K14" i="2"/>
  <c r="K3" i="2"/>
  <c r="K11" i="2"/>
  <c r="K13" i="2"/>
  <c r="K10" i="2"/>
  <c r="K9" i="2"/>
  <c r="K12" i="2"/>
  <c r="K4" i="2"/>
  <c r="O23" i="2" l="1"/>
  <c r="H36" i="2"/>
  <c r="H37" i="2"/>
  <c r="D36" i="4"/>
  <c r="D38" i="4" s="1"/>
  <c r="C36" i="4"/>
  <c r="C38" i="4" s="1"/>
  <c r="B38" i="4"/>
  <c r="F38" i="4" s="1"/>
  <c r="C17" i="8" s="1"/>
  <c r="H16" i="2"/>
  <c r="H35" i="2"/>
  <c r="H23" i="2"/>
  <c r="D62" i="6" s="1"/>
  <c r="H27" i="2"/>
  <c r="D66" i="6" s="1"/>
  <c r="H31" i="2"/>
  <c r="D70" i="6" s="1"/>
  <c r="H32" i="2"/>
  <c r="D71" i="6" s="1"/>
  <c r="H21" i="2"/>
  <c r="D60" i="6" s="1"/>
  <c r="H25" i="2"/>
  <c r="D64" i="6" s="1"/>
  <c r="H29" i="2"/>
  <c r="D68" i="6" s="1"/>
  <c r="H33" i="2"/>
  <c r="D72" i="6" s="1"/>
  <c r="H20" i="2"/>
  <c r="H22" i="2"/>
  <c r="D61" i="6" s="1"/>
  <c r="H26" i="2"/>
  <c r="D65" i="6" s="1"/>
  <c r="H30" i="2"/>
  <c r="D69" i="6" s="1"/>
  <c r="H24" i="2"/>
  <c r="D63" i="6" s="1"/>
  <c r="H28" i="2"/>
  <c r="D67" i="6" s="1"/>
  <c r="H34" i="2"/>
  <c r="H14" i="2"/>
  <c r="D58" i="6" s="1"/>
  <c r="H9" i="2"/>
  <c r="D53" i="6" s="1"/>
  <c r="H4" i="2"/>
  <c r="D48" i="6" s="1"/>
  <c r="H12" i="2"/>
  <c r="D56" i="6" s="1"/>
  <c r="H8" i="2"/>
  <c r="D52" i="6" s="1"/>
  <c r="H10" i="2"/>
  <c r="D54" i="6" s="1"/>
  <c r="H5" i="2"/>
  <c r="D49" i="6" s="1"/>
  <c r="H11" i="2"/>
  <c r="D55" i="6" s="1"/>
  <c r="H6" i="2"/>
  <c r="D50" i="6" s="1"/>
  <c r="H7" i="2"/>
  <c r="D51" i="6" s="1"/>
  <c r="H13" i="2"/>
  <c r="D57" i="6" s="1"/>
  <c r="H3" i="2"/>
  <c r="J24" i="2"/>
  <c r="N35" i="2" s="1"/>
  <c r="K23" i="2"/>
  <c r="K27" i="2"/>
  <c r="K22" i="2"/>
  <c r="K19" i="2"/>
  <c r="H40" i="2" l="1"/>
  <c r="E38" i="4"/>
  <c r="H11" i="8"/>
  <c r="H4" i="8"/>
  <c r="H10" i="8"/>
  <c r="H3" i="8"/>
  <c r="H13" i="8"/>
  <c r="H2" i="8"/>
  <c r="H5" i="8"/>
  <c r="H8" i="8"/>
  <c r="H9" i="8"/>
  <c r="H7" i="8"/>
  <c r="H12" i="8"/>
  <c r="H6" i="8"/>
  <c r="K24" i="2"/>
  <c r="D59" i="6"/>
  <c r="P26" i="2"/>
  <c r="P31" i="2" s="1"/>
  <c r="H14" i="8" l="1"/>
  <c r="C19" i="8"/>
  <c r="F11" i="8"/>
  <c r="F8" i="8"/>
  <c r="F9" i="8"/>
  <c r="F6" i="8"/>
  <c r="F12" i="8"/>
  <c r="F2" i="8"/>
  <c r="F4" i="8"/>
  <c r="F13" i="8"/>
  <c r="F3" i="8"/>
  <c r="F10" i="8"/>
  <c r="F7" i="8"/>
  <c r="F5" i="8"/>
  <c r="J28" i="2"/>
  <c r="K28" i="2" s="1"/>
  <c r="K29" i="2" s="1"/>
  <c r="C22" i="8"/>
  <c r="C24" i="8" s="1"/>
  <c r="C3" i="8"/>
  <c r="D3" i="8" s="1"/>
  <c r="C7" i="8"/>
  <c r="D7" i="8" s="1"/>
  <c r="C11" i="8"/>
  <c r="D11" i="8" s="1"/>
  <c r="C2" i="8"/>
  <c r="C4" i="8"/>
  <c r="D4" i="8" s="1"/>
  <c r="C8" i="8"/>
  <c r="D8" i="8" s="1"/>
  <c r="C12" i="8"/>
  <c r="D12" i="8" s="1"/>
  <c r="C6" i="8"/>
  <c r="D6" i="8" s="1"/>
  <c r="C10" i="8"/>
  <c r="D10" i="8" s="1"/>
  <c r="C5" i="8"/>
  <c r="D5" i="8" s="1"/>
  <c r="C9" i="8"/>
  <c r="D9" i="8" s="1"/>
  <c r="C13" i="8"/>
  <c r="D13" i="8" s="1"/>
  <c r="H39" i="4"/>
  <c r="L39" i="4"/>
  <c r="P39" i="4"/>
  <c r="O39" i="4"/>
  <c r="I39" i="4"/>
  <c r="M39" i="4"/>
  <c r="Q39" i="4"/>
  <c r="J39" i="4"/>
  <c r="N39" i="4"/>
  <c r="R39" i="4"/>
  <c r="K39" i="4"/>
  <c r="G39" i="4"/>
  <c r="F14" i="8" l="1"/>
  <c r="J29" i="2"/>
  <c r="N36" i="2" s="1"/>
  <c r="C14" i="8"/>
  <c r="D2" i="8"/>
  <c r="D14" i="8" s="1"/>
  <c r="D47" i="6"/>
  <c r="H18" i="2"/>
  <c r="C21" i="8" l="1"/>
  <c r="C23" i="8"/>
</calcChain>
</file>

<file path=xl/sharedStrings.xml><?xml version="1.0" encoding="utf-8"?>
<sst xmlns="http://schemas.openxmlformats.org/spreadsheetml/2006/main" count="110" uniqueCount="90">
  <si>
    <t>Per year</t>
  </si>
  <si>
    <t>Out</t>
  </si>
  <si>
    <t>In</t>
  </si>
  <si>
    <t>Food</t>
  </si>
  <si>
    <t>Clothing</t>
  </si>
  <si>
    <t>Per month</t>
  </si>
  <si>
    <t>Fixed expenses</t>
  </si>
  <si>
    <t>Variable expenses</t>
  </si>
  <si>
    <t>Annual income</t>
  </si>
  <si>
    <t>Annual expenses</t>
  </si>
  <si>
    <t>Fixed</t>
  </si>
  <si>
    <t>Variable</t>
  </si>
  <si>
    <r>
      <t>Annual savings/</t>
    </r>
    <r>
      <rPr>
        <sz val="11"/>
        <color rgb="FFFF0000"/>
        <rFont val="Calibri"/>
        <family val="2"/>
        <scheme val="minor"/>
      </rPr>
      <t>deficit</t>
    </r>
  </si>
  <si>
    <t>Amount</t>
  </si>
  <si>
    <t>When (months)</t>
  </si>
  <si>
    <t>Current summary</t>
  </si>
  <si>
    <t>Future summary</t>
  </si>
  <si>
    <t>Future expenses</t>
  </si>
  <si>
    <t>Health</t>
  </si>
  <si>
    <t>Housing</t>
  </si>
  <si>
    <t>% of income</t>
  </si>
  <si>
    <t>Spending</t>
  </si>
  <si>
    <t>Savings</t>
  </si>
  <si>
    <t>rate</t>
  </si>
  <si>
    <t>Savings per</t>
  </si>
  <si>
    <t>annum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</si>
  <si>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</si>
  <si>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</si>
  <si>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</si>
  <si>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</si>
  <si>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</si>
  <si>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</si>
  <si>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</si>
  <si>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</si>
  <si>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</si>
  <si>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</si>
  <si>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</si>
  <si>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</si>
  <si>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Actual spending</t>
  </si>
  <si>
    <t>Savings rate</t>
  </si>
  <si>
    <t>Differential</t>
  </si>
  <si>
    <t>Spending rate</t>
  </si>
  <si>
    <t>Under budget</t>
  </si>
  <si>
    <t>Over budget</t>
  </si>
  <si>
    <t>On budget</t>
  </si>
  <si>
    <t>ACTUAL ANNUAL EXPENSES BY CATEGORY</t>
  </si>
  <si>
    <t>FORECAST ANNUAL EXPENSES BY CATEGORY</t>
  </si>
  <si>
    <t>ACTUAL MONTHLY AVERAGE BY CATEGORY</t>
  </si>
  <si>
    <t>ACTUAL MONTHLY EXPENSES</t>
  </si>
  <si>
    <t>FORECAST MONTHLY EXPENSES</t>
  </si>
  <si>
    <t>TOTAL DIFFERENTIAL</t>
  </si>
  <si>
    <t>Annual total</t>
  </si>
  <si>
    <t>FORECAST MONTHLY AVERAGE BY CATEGORY</t>
  </si>
  <si>
    <t>Total</t>
  </si>
  <si>
    <t>ACTUAL SAVINGS RATE</t>
  </si>
  <si>
    <t>FORECAST SAVINGS RATE</t>
  </si>
  <si>
    <t>ACTUAL SPENDING RATE</t>
  </si>
  <si>
    <t>FORECAST SPENDING RATE</t>
  </si>
  <si>
    <t>ANNUAL DIFFERENTIAL BY CATEGORY</t>
  </si>
  <si>
    <t>MONTHLY DIFFERENTIAL BY CATEGORY</t>
  </si>
  <si>
    <t>Predicted savings</t>
  </si>
  <si>
    <t>Actual savings</t>
  </si>
  <si>
    <t>Actual savings after future goals</t>
  </si>
  <si>
    <t>Predicted savings after future goals</t>
  </si>
  <si>
    <t>SUMMARY</t>
  </si>
  <si>
    <t>Predicted savings rate</t>
  </si>
  <si>
    <t xml:space="preserve">Actual savings rate    </t>
  </si>
  <si>
    <t>Actual savings rate after deducting future goals</t>
  </si>
  <si>
    <t>Predicted savings rate after deducting future goals</t>
  </si>
  <si>
    <t>Categories</t>
  </si>
  <si>
    <t>Savings rate pre future expenses</t>
  </si>
  <si>
    <t>Savings rate post future expenses</t>
  </si>
  <si>
    <t>Salary (after tax)</t>
  </si>
  <si>
    <t>Utilities</t>
  </si>
  <si>
    <t>Supermarket</t>
  </si>
  <si>
    <t>Transport</t>
  </si>
  <si>
    <t>Clothing and shoes</t>
  </si>
  <si>
    <t>Eating out</t>
  </si>
  <si>
    <t>Rates</t>
  </si>
  <si>
    <t>Insurance</t>
  </si>
  <si>
    <t>Insurances</t>
  </si>
  <si>
    <t>Kids activities</t>
  </si>
  <si>
    <t>Presents</t>
  </si>
  <si>
    <t>Kids pocket money</t>
  </si>
  <si>
    <t>Kids activities/pocket money</t>
  </si>
  <si>
    <t>Car 1</t>
  </si>
  <si>
    <t>Mortgage</t>
  </si>
  <si>
    <t xml:space="preserve">Health 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</si>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</sst>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&quot;$&quot;#,##0"/>
    <numFmt numFmtId="166" formatCode="0.0%"/>
    <numFmt numFmtId="167" formatCode="&quot;$&quot;0\ &quot;annual income&quot;"/>
    <numFmt numFmtId="168" formatCode="&quot;$&quot;0\ &quot;monthly income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</cellStyleXfs>
  <cellXfs count="78">
    <xf numFmtId="0" fontId="0" fillId="0" borderId="0" xfId="0"/>
    <xf numFmtId="164" fontId="0" fillId="0" borderId="0" xfId="0" applyNumberFormat="1"/>
    <xf numFmtId="165" fontId="0" fillId="0" borderId="0" xfId="0" applyNumberFormat="1" applyAlignment="1">
      <alignment horizontal="center"/>
    </xf>
    <xf numFmtId="0" fontId="1" fillId="0" borderId="0" xfId="0" applyFont="1"/>
    <xf numFmtId="10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8" fontId="0" fillId="0" borderId="0" xfId="0" applyNumberFormat="1" applyAlignment="1" applyProtection="1">
      <alignment horizont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166" fontId="0" fillId="2" borderId="0" xfId="0" applyNumberFormat="1" applyFill="1" applyAlignment="1" applyProtection="1">
      <alignment horizontal="center"/>
      <protection hidden="1"/>
    </xf>
    <xf numFmtId="0" fontId="9" fillId="6" borderId="0" xfId="4" applyProtection="1">
      <protection hidden="1"/>
    </xf>
    <xf numFmtId="165" fontId="0" fillId="2" borderId="0" xfId="1" applyNumberFormat="1" applyFont="1" applyFill="1" applyAlignment="1" applyProtection="1">
      <alignment horizontal="center"/>
      <protection hidden="1"/>
    </xf>
    <xf numFmtId="0" fontId="7" fillId="4" borderId="0" xfId="2" applyProtection="1">
      <protection hidden="1"/>
    </xf>
    <xf numFmtId="0" fontId="8" fillId="5" borderId="0" xfId="3" applyProtection="1">
      <protection hidden="1"/>
    </xf>
    <xf numFmtId="0" fontId="0" fillId="7" borderId="0" xfId="0" applyFill="1" applyProtection="1">
      <protection hidden="1"/>
    </xf>
    <xf numFmtId="165" fontId="0" fillId="7" borderId="0" xfId="1" applyNumberFormat="1" applyFont="1" applyFill="1" applyAlignment="1" applyProtection="1">
      <alignment horizontal="center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165" fontId="6" fillId="3" borderId="0" xfId="0" applyNumberFormat="1" applyFont="1" applyFill="1" applyAlignment="1" applyProtection="1">
      <alignment horizontal="center"/>
      <protection locked="0"/>
    </xf>
    <xf numFmtId="165" fontId="0" fillId="0" borderId="1" xfId="0" applyNumberForma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165" fontId="0" fillId="3" borderId="1" xfId="0" applyNumberForma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0" fillId="0" borderId="0" xfId="0" applyNumberFormat="1" applyAlignment="1" applyProtection="1">
      <alignment horizontal="center"/>
      <protection hidden="1"/>
    </xf>
    <xf numFmtId="165" fontId="0" fillId="0" borderId="5" xfId="0" applyNumberFormat="1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165" fontId="1" fillId="0" borderId="1" xfId="0" applyNumberFormat="1" applyFont="1" applyBorder="1" applyAlignment="1" applyProtection="1">
      <alignment horizontal="center"/>
      <protection hidden="1"/>
    </xf>
    <xf numFmtId="165" fontId="1" fillId="0" borderId="8" xfId="0" applyNumberFormat="1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165" fontId="0" fillId="0" borderId="1" xfId="0" applyNumberFormat="1" applyBorder="1" applyAlignment="1" applyProtection="1">
      <alignment horizontal="center"/>
      <protection hidden="1"/>
    </xf>
    <xf numFmtId="165" fontId="10" fillId="3" borderId="0" xfId="0" applyNumberFormat="1" applyFont="1" applyFill="1" applyAlignment="1" applyProtection="1">
      <alignment horizontal="center"/>
      <protection hidden="1"/>
    </xf>
    <xf numFmtId="165" fontId="1" fillId="3" borderId="1" xfId="0" applyNumberFormat="1" applyFont="1" applyFill="1" applyBorder="1" applyAlignment="1" applyProtection="1">
      <alignment horizontal="center"/>
      <protection hidden="1"/>
    </xf>
    <xf numFmtId="165" fontId="0" fillId="3" borderId="6" xfId="0" applyNumberFormat="1" applyFill="1" applyBorder="1" applyAlignment="1" applyProtection="1">
      <alignment horizontal="center"/>
      <protection hidden="1"/>
    </xf>
    <xf numFmtId="165" fontId="1" fillId="3" borderId="8" xfId="0" applyNumberFormat="1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locked="0"/>
    </xf>
    <xf numFmtId="0" fontId="0" fillId="0" borderId="7" xfId="0" applyBorder="1" applyProtection="1">
      <protection locked="0"/>
    </xf>
    <xf numFmtId="165" fontId="0" fillId="0" borderId="4" xfId="0" applyNumberFormat="1" applyBorder="1" applyAlignment="1" applyProtection="1">
      <alignment horizontal="center"/>
      <protection hidden="1"/>
    </xf>
    <xf numFmtId="166" fontId="0" fillId="0" borderId="6" xfId="0" applyNumberFormat="1" applyBorder="1" applyAlignment="1" applyProtection="1">
      <alignment horizontal="center"/>
      <protection hidden="1"/>
    </xf>
    <xf numFmtId="166" fontId="0" fillId="0" borderId="8" xfId="0" applyNumberFormat="1" applyBorder="1" applyAlignment="1" applyProtection="1">
      <alignment horizontal="center"/>
      <protection hidden="1"/>
    </xf>
    <xf numFmtId="165" fontId="0" fillId="2" borderId="0" xfId="0" applyNumberFormat="1" applyFill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hidden="1"/>
    </xf>
    <xf numFmtId="165" fontId="0" fillId="7" borderId="0" xfId="0" applyNumberFormat="1" applyFill="1" applyAlignment="1" applyProtection="1">
      <alignment horizontal="center"/>
      <protection hidden="1"/>
    </xf>
    <xf numFmtId="166" fontId="0" fillId="7" borderId="0" xfId="0" applyNumberFormat="1" applyFill="1" applyAlignment="1" applyProtection="1">
      <alignment horizontal="center"/>
      <protection hidden="1"/>
    </xf>
    <xf numFmtId="0" fontId="6" fillId="3" borderId="0" xfId="0" applyFont="1" applyFill="1" applyProtection="1">
      <protection locked="0"/>
    </xf>
    <xf numFmtId="166" fontId="10" fillId="0" borderId="0" xfId="0" applyNumberFormat="1" applyFont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8" fontId="1" fillId="0" borderId="0" xfId="0" applyNumberFormat="1" applyFont="1" applyAlignment="1" applyProtection="1">
      <alignment horizontal="center"/>
      <protection hidden="1"/>
    </xf>
    <xf numFmtId="0" fontId="4" fillId="0" borderId="0" xfId="0" applyFont="1" applyAlignment="1">
      <alignment horizontal="center"/>
    </xf>
    <xf numFmtId="0" fontId="1" fillId="0" borderId="0" xfId="0" applyFont="1" applyAlignment="1" applyProtection="1">
      <alignment horizontal="center"/>
      <protection hidden="1"/>
    </xf>
  </cellXfs>
  <cellStyles count="5">
    <cellStyle name="Bad" xfId="3" builtinId="27"/>
    <cellStyle name="Currency" xfId="1" builtinId="4"/>
    <cellStyle name="Good" xfId="2" builtinId="26"/>
    <cellStyle name="Neutral" xfId="4" builtinId="28"/>
    <cellStyle name="Normal" xfId="0" builtinId="0"/>
  </cellStyles>
  <dxfs count="1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0-4AC5-85B4-C31B56621396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0-4AC5-85B4-C31B56621396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0-4AC5-85B4-C31B56621396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0-4AC5-85B4-C31B56621396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0-4AC5-85B4-C31B56621396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E00-4AC5-85B4-C31B56621396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EE00-4AC5-85B4-C31B56621396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EE00-4AC5-85B4-C31B56621396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EE00-4AC5-85B4-C31B56621396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EE00-4AC5-85B4-C31B56621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Budget!$A$13:$A$22</c:f>
              <c:strCache>
                <c:ptCount val="9"/>
                <c:pt idx="0">
                  <c:v>Food</c:v>
                </c:pt>
                <c:pt idx="1">
                  <c:v>Housing</c:v>
                </c:pt>
                <c:pt idx="2">
                  <c:v>Health</c:v>
                </c:pt>
                <c:pt idx="3">
                  <c:v>Kids activities/pocket money</c:v>
                </c:pt>
                <c:pt idx="4">
                  <c:v>Utilities</c:v>
                </c:pt>
                <c:pt idx="5">
                  <c:v>Clothing</c:v>
                </c:pt>
                <c:pt idx="6">
                  <c:v>Insurance</c:v>
                </c:pt>
                <c:pt idx="7">
                  <c:v>Transport</c:v>
                </c:pt>
                <c:pt idx="8">
                  <c:v>Presents</c:v>
                </c:pt>
              </c:strCache>
            </c:strRef>
          </c:cat>
          <c:val>
            <c:numRef>
              <c:f>Budget!$B$13:$B$22</c:f>
              <c:numCache>
                <c:formatCode>"$"#,##0</c:formatCode>
                <c:ptCount val="10"/>
                <c:pt idx="0">
                  <c:v>7000</c:v>
                </c:pt>
                <c:pt idx="1">
                  <c:v>24000</c:v>
                </c:pt>
                <c:pt idx="2">
                  <c:v>2000</c:v>
                </c:pt>
                <c:pt idx="3">
                  <c:v>4000</c:v>
                </c:pt>
                <c:pt idx="4">
                  <c:v>4000</c:v>
                </c:pt>
                <c:pt idx="5">
                  <c:v>1500</c:v>
                </c:pt>
                <c:pt idx="6">
                  <c:v>2000</c:v>
                </c:pt>
                <c:pt idx="7">
                  <c:v>3000</c:v>
                </c:pt>
                <c:pt idx="8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5-45FB-AAB3-B75C78EBDD8E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7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133350</xdr:colOff>
      <xdr:row>0</xdr:row>
      <xdr:rowOff>182740</xdr:rowOff>
    </xdr:from>
    <xdr:to>
      <xdr:col>16</xdr:col>
      <xdr:colOff>2311400</xdr:colOff>
      <xdr:row>4</xdr:row>
      <xdr:rowOff>178065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401A22-EB07-4FA1-9141-DB7A38CF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55950" y="182740"/>
          <a:ext cx="2178050" cy="738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9525</xdr:colOff>
      <xdr:row>15</xdr:row>
      <xdr:rowOff>152665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3AF212-AC30-45EA-A14A-EF285E92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01575" y="2095500"/>
          <a:ext cx="2400300" cy="9146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628650</xdr:colOff>
      <xdr:row>21</xdr:row>
      <xdr:rowOff>0</xdr:rowOff>
    </xdr:from>
    <xdr:to>
      <xdr:col>4</xdr:col>
      <xdr:colOff>1914525</xdr:colOff>
      <xdr:row>25</xdr:row>
      <xdr:rowOff>152665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917D6-1334-481D-8EFD-BF4EBCB59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6150" y="5905500"/>
          <a:ext cx="3609975" cy="914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285677</xdr:colOff>
      <xdr:row>20</xdr:row>
      <xdr:rowOff>152665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88787B-9E28-41FF-A81E-D7F43416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5" y="3057525"/>
          <a:ext cx="3314627" cy="9146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1</xdr:row>
      <xdr:rowOff>0</xdr:rowOff>
    </xdr:from>
    <xdr:to>
      <xdr:col>15</xdr:col>
      <xdr:colOff>228600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47E5BD-BA44-4B08-8263-62CD33454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0.7753</cdr:x>
      <cdr:y>0.0463</cdr:y>
    </cdr:from>
    <cdr:to>
      <cdr:x>0.98242</cdr:x>
      <cdr:y>0.16296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BA42F46-8CC5-4794-8DE3-9196B414AD7C}"/>
            </a:ext>
          </a:extLst>
        </cdr:cNvPr>
        <cdr:cNvSpPr txBox="1"/>
      </cdr:nvSpPr>
      <cdr:spPr>
        <a:xfrm xmlns:a="http://schemas.openxmlformats.org/drawingml/2006/main">
          <a:off x="7559040" y="238125"/>
          <a:ext cx="2019300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0.77237</cdr:x>
      <cdr:y>0.00802</cdr:y>
    </cdr:from>
    <cdr:to>
      <cdr:x>0.99512</cdr:x>
      <cdr:y>0.18585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8168083E-8947-4BB7-BCF8-83555A962B2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530440" y="41258"/>
          <a:ext cx="2171766" cy="914669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1"/>
  <sheetViews>
    <sheetView tabSelected="1" workbookViewId="0">
      <selection activeCell="Q7" sqref="Q7"/>
    </sheetView>
  </sheetViews>
  <sheetFormatPr defaultRowHeight="14.5" x14ac:dyDescent="0.35"/>
  <cols>
    <col min="1" max="1" width="27.1796875" bestFit="1" customWidth="1"/>
    <col min="2" max="2" width="8.54296875" bestFit="1" customWidth="1"/>
    <col min="3" max="3" width="10.26953125" bestFit="1" customWidth="1"/>
    <col min="4" max="4" width="2.26953125" customWidth="1"/>
    <col min="5" max="5" width="33.26953125" bestFit="1" customWidth="1"/>
    <col min="7" max="7" width="9.81640625" bestFit="1" customWidth="1"/>
    <col min="8" max="8" width="8.54296875" bestFit="1" customWidth="1"/>
    <col min="9" max="9" width="25.1796875" bestFit="1" customWidth="1"/>
    <col min="10" max="10" width="8.26953125" bestFit="1" customWidth="1"/>
    <col min="11" max="11" width="10.26953125" bestFit="1" customWidth="1"/>
    <col min="12" max="12" width="2.453125" customWidth="1"/>
    <col min="13" max="13" width="33.26953125" bestFit="1" customWidth="1"/>
    <col min="14" max="14" width="8.453125" bestFit="1" customWidth="1"/>
    <col min="15" max="16" width="14.26953125" bestFit="1" customWidth="1"/>
    <col min="17" max="17" width="34.6328125" customWidth="1"/>
    <col min="18" max="18" width="9.81640625" bestFit="1" customWidth="1"/>
  </cols>
  <sheetData>
    <row r="1" spans="1:17" ht="15" thickBot="1" x14ac:dyDescent="0.4">
      <c r="B1" s="76" t="s">
        <v>2</v>
      </c>
      <c r="C1" s="76"/>
      <c r="F1" s="76" t="s">
        <v>1</v>
      </c>
      <c r="G1" s="76"/>
      <c r="Q1" s="15"/>
    </row>
    <row r="2" spans="1:17" x14ac:dyDescent="0.35">
      <c r="A2" s="8"/>
      <c r="B2" s="6" t="s">
        <v>0</v>
      </c>
      <c r="C2" s="6" t="s">
        <v>5</v>
      </c>
      <c r="D2" s="8"/>
      <c r="E2" s="28" t="s">
        <v>10</v>
      </c>
      <c r="F2" s="6" t="s">
        <v>0</v>
      </c>
      <c r="G2" s="6" t="s">
        <v>5</v>
      </c>
      <c r="H2" s="8"/>
      <c r="I2" s="29" t="s">
        <v>6</v>
      </c>
      <c r="J2" s="30" t="s">
        <v>0</v>
      </c>
      <c r="K2" s="31" t="s">
        <v>5</v>
      </c>
      <c r="L2" s="8"/>
      <c r="M2" s="29" t="s">
        <v>7</v>
      </c>
      <c r="N2" s="30" t="s">
        <v>0</v>
      </c>
      <c r="O2" s="31" t="s">
        <v>5</v>
      </c>
      <c r="P2" s="8"/>
      <c r="Q2" s="15"/>
    </row>
    <row r="3" spans="1:17" x14ac:dyDescent="0.35">
      <c r="A3" s="8" t="s">
        <v>72</v>
      </c>
      <c r="B3" s="32">
        <v>60000</v>
      </c>
      <c r="C3" s="27">
        <f>B3/12</f>
        <v>5000</v>
      </c>
      <c r="D3" s="8"/>
      <c r="E3" s="32" t="s">
        <v>86</v>
      </c>
      <c r="F3" s="32">
        <v>20000</v>
      </c>
      <c r="G3" s="27">
        <f t="shared" ref="G3:G12" si="0">IF(F3="","",F3/12)</f>
        <v>1666.6666666666667</v>
      </c>
      <c r="H3" s="47">
        <f t="shared" ref="H3:H17" si="1">IF(G3="","",G3/$G$41)</f>
        <v>0.41841004184100417</v>
      </c>
      <c r="I3" s="69" t="str">
        <f t="shared" ref="I3:I12" si="2">IF(E3="","",E3)</f>
        <v>Mortgage</v>
      </c>
      <c r="J3" s="27">
        <f t="shared" ref="J3:J12" si="3">IF(F3="","",F3)</f>
        <v>20000</v>
      </c>
      <c r="K3" s="49">
        <f t="shared" ref="K3:K13" si="4">G3</f>
        <v>1666.6666666666667</v>
      </c>
      <c r="L3" s="8"/>
      <c r="M3" s="48" t="str">
        <f t="shared" ref="M3:M16" si="5">IF(E20="","",E20)</f>
        <v>Supermarket</v>
      </c>
      <c r="N3" s="27">
        <f t="shared" ref="N3:N16" si="6">IF(F20="","",F20)</f>
        <v>6000</v>
      </c>
      <c r="O3" s="49">
        <f t="shared" ref="O3:O16" si="7">G20</f>
        <v>500</v>
      </c>
      <c r="P3" s="8"/>
      <c r="Q3" s="15"/>
    </row>
    <row r="4" spans="1:17" x14ac:dyDescent="0.35">
      <c r="A4" s="8"/>
      <c r="B4" s="32"/>
      <c r="C4" s="27">
        <f t="shared" ref="C4:C6" si="8">B4/12</f>
        <v>0</v>
      </c>
      <c r="D4" s="8"/>
      <c r="E4" s="32" t="s">
        <v>78</v>
      </c>
      <c r="F4" s="32">
        <v>4000</v>
      </c>
      <c r="G4" s="27">
        <f t="shared" si="0"/>
        <v>333.33333333333331</v>
      </c>
      <c r="H4" s="47">
        <f t="shared" si="1"/>
        <v>8.3682008368200833E-2</v>
      </c>
      <c r="I4" s="69" t="str">
        <f t="shared" si="2"/>
        <v>Rates</v>
      </c>
      <c r="J4" s="27">
        <f t="shared" si="3"/>
        <v>4000</v>
      </c>
      <c r="K4" s="49">
        <f t="shared" si="4"/>
        <v>333.33333333333331</v>
      </c>
      <c r="L4" s="8"/>
      <c r="M4" s="48" t="str">
        <f t="shared" si="5"/>
        <v>Utilities</v>
      </c>
      <c r="N4" s="27">
        <f t="shared" si="6"/>
        <v>4000</v>
      </c>
      <c r="O4" s="49">
        <f t="shared" si="7"/>
        <v>333.33333333333331</v>
      </c>
      <c r="P4" s="8"/>
      <c r="Q4" s="15"/>
    </row>
    <row r="5" spans="1:17" x14ac:dyDescent="0.35">
      <c r="A5" s="8"/>
      <c r="B5" s="32"/>
      <c r="C5" s="27">
        <f t="shared" si="8"/>
        <v>0</v>
      </c>
      <c r="D5" s="8"/>
      <c r="E5" s="32" t="s">
        <v>80</v>
      </c>
      <c r="F5" s="32">
        <v>2000</v>
      </c>
      <c r="G5" s="27">
        <f t="shared" si="0"/>
        <v>166.66666666666666</v>
      </c>
      <c r="H5" s="47">
        <f t="shared" si="1"/>
        <v>4.1841004184100417E-2</v>
      </c>
      <c r="I5" s="69" t="str">
        <f t="shared" si="2"/>
        <v>Insurances</v>
      </c>
      <c r="J5" s="27">
        <f t="shared" si="3"/>
        <v>2000</v>
      </c>
      <c r="K5" s="49">
        <f t="shared" si="4"/>
        <v>166.66666666666666</v>
      </c>
      <c r="L5" s="8"/>
      <c r="M5" s="48" t="str">
        <f t="shared" si="5"/>
        <v>Kids activities</v>
      </c>
      <c r="N5" s="27">
        <f t="shared" si="6"/>
        <v>3000</v>
      </c>
      <c r="O5" s="49">
        <f t="shared" si="7"/>
        <v>250</v>
      </c>
      <c r="P5" s="8"/>
      <c r="Q5" s="15"/>
    </row>
    <row r="6" spans="1:17" x14ac:dyDescent="0.35">
      <c r="A6" s="8"/>
      <c r="B6" s="32"/>
      <c r="C6" s="27">
        <f t="shared" si="8"/>
        <v>0</v>
      </c>
      <c r="D6" s="8"/>
      <c r="E6" s="32" t="s">
        <v>83</v>
      </c>
      <c r="F6" s="32">
        <v>1000</v>
      </c>
      <c r="G6" s="27">
        <f t="shared" si="0"/>
        <v>83.333333333333329</v>
      </c>
      <c r="H6" s="47">
        <f t="shared" si="1"/>
        <v>2.0920502092050208E-2</v>
      </c>
      <c r="I6" s="69" t="str">
        <f t="shared" si="2"/>
        <v>Kids pocket money</v>
      </c>
      <c r="J6" s="27">
        <f t="shared" si="3"/>
        <v>1000</v>
      </c>
      <c r="K6" s="49">
        <f t="shared" si="4"/>
        <v>83.333333333333329</v>
      </c>
      <c r="L6" s="8"/>
      <c r="M6" s="48" t="str">
        <f t="shared" si="5"/>
        <v>Clothing and shoes</v>
      </c>
      <c r="N6" s="27">
        <f t="shared" si="6"/>
        <v>1500</v>
      </c>
      <c r="O6" s="49">
        <f t="shared" si="7"/>
        <v>125</v>
      </c>
      <c r="P6" s="8"/>
      <c r="Q6" s="75" t="s">
        <v>88</v>
      </c>
    </row>
    <row r="7" spans="1:17" x14ac:dyDescent="0.35">
      <c r="A7" s="8"/>
      <c r="B7" s="10"/>
      <c r="C7" s="27"/>
      <c r="D7" s="8"/>
      <c r="E7" s="32"/>
      <c r="F7" s="32"/>
      <c r="G7" s="27" t="str">
        <f t="shared" si="0"/>
        <v/>
      </c>
      <c r="H7" s="47" t="str">
        <f t="shared" si="1"/>
        <v/>
      </c>
      <c r="I7" s="69" t="str">
        <f t="shared" si="2"/>
        <v/>
      </c>
      <c r="J7" s="27" t="str">
        <f t="shared" si="3"/>
        <v/>
      </c>
      <c r="K7" s="49" t="str">
        <f t="shared" si="4"/>
        <v/>
      </c>
      <c r="L7" s="8"/>
      <c r="M7" s="48" t="str">
        <f t="shared" si="5"/>
        <v>Transport</v>
      </c>
      <c r="N7" s="27">
        <f t="shared" si="6"/>
        <v>3000</v>
      </c>
      <c r="O7" s="49">
        <f t="shared" si="7"/>
        <v>250</v>
      </c>
      <c r="P7" s="8"/>
      <c r="Q7" s="13" t="s">
        <v>89</v>
      </c>
    </row>
    <row r="8" spans="1:17" ht="15" thickBot="1" x14ac:dyDescent="0.4">
      <c r="A8" s="8"/>
      <c r="B8" s="33"/>
      <c r="C8" s="58"/>
      <c r="D8" s="8"/>
      <c r="E8" s="32"/>
      <c r="F8" s="32"/>
      <c r="G8" s="27" t="str">
        <f t="shared" si="0"/>
        <v/>
      </c>
      <c r="H8" s="47" t="str">
        <f t="shared" si="1"/>
        <v/>
      </c>
      <c r="I8" s="69" t="str">
        <f t="shared" si="2"/>
        <v/>
      </c>
      <c r="J8" s="27" t="str">
        <f t="shared" si="3"/>
        <v/>
      </c>
      <c r="K8" s="49" t="str">
        <f t="shared" si="4"/>
        <v/>
      </c>
      <c r="L8" s="8"/>
      <c r="M8" s="48" t="str">
        <f t="shared" si="5"/>
        <v xml:space="preserve">Health </v>
      </c>
      <c r="N8" s="27">
        <f t="shared" si="6"/>
        <v>2000</v>
      </c>
      <c r="O8" s="49">
        <f t="shared" si="7"/>
        <v>166.66666666666666</v>
      </c>
      <c r="P8" s="8"/>
      <c r="Q8" s="15"/>
    </row>
    <row r="9" spans="1:17" x14ac:dyDescent="0.35">
      <c r="A9" s="8"/>
      <c r="B9" s="27">
        <f>SUM(B3:B8)</f>
        <v>60000</v>
      </c>
      <c r="C9" s="27">
        <f>B9/12</f>
        <v>5000</v>
      </c>
      <c r="D9" s="8"/>
      <c r="E9" s="32"/>
      <c r="F9" s="32"/>
      <c r="G9" s="27" t="str">
        <f t="shared" si="0"/>
        <v/>
      </c>
      <c r="H9" s="47" t="str">
        <f t="shared" si="1"/>
        <v/>
      </c>
      <c r="I9" s="69" t="str">
        <f t="shared" si="2"/>
        <v/>
      </c>
      <c r="J9" s="27" t="str">
        <f t="shared" si="3"/>
        <v/>
      </c>
      <c r="K9" s="49" t="str">
        <f t="shared" si="4"/>
        <v/>
      </c>
      <c r="L9" s="8"/>
      <c r="M9" s="48" t="str">
        <f t="shared" si="5"/>
        <v>Presents</v>
      </c>
      <c r="N9" s="27">
        <f t="shared" si="6"/>
        <v>300</v>
      </c>
      <c r="O9" s="49">
        <f t="shared" si="7"/>
        <v>25</v>
      </c>
      <c r="P9" s="8"/>
      <c r="Q9" s="8"/>
    </row>
    <row r="10" spans="1:17" x14ac:dyDescent="0.35">
      <c r="A10" s="8"/>
      <c r="B10" s="10"/>
      <c r="C10" s="10"/>
      <c r="D10" s="8"/>
      <c r="E10" s="32"/>
      <c r="F10" s="32"/>
      <c r="G10" s="27" t="str">
        <f t="shared" si="0"/>
        <v/>
      </c>
      <c r="H10" s="47" t="str">
        <f t="shared" si="1"/>
        <v/>
      </c>
      <c r="I10" s="69" t="str">
        <f t="shared" si="2"/>
        <v/>
      </c>
      <c r="J10" s="27" t="str">
        <f t="shared" si="3"/>
        <v/>
      </c>
      <c r="K10" s="49" t="str">
        <f t="shared" si="4"/>
        <v/>
      </c>
      <c r="L10" s="8"/>
      <c r="M10" s="48" t="str">
        <f t="shared" si="5"/>
        <v>Eating out</v>
      </c>
      <c r="N10" s="27">
        <f t="shared" si="6"/>
        <v>1000</v>
      </c>
      <c r="O10" s="49">
        <f t="shared" si="7"/>
        <v>83.333333333333329</v>
      </c>
      <c r="P10" s="8"/>
      <c r="Q10" s="8"/>
    </row>
    <row r="11" spans="1:17" x14ac:dyDescent="0.35">
      <c r="A11" s="8"/>
      <c r="B11" s="10"/>
      <c r="C11" s="10"/>
      <c r="D11" s="8"/>
      <c r="E11" s="32"/>
      <c r="F11" s="32"/>
      <c r="G11" s="27" t="str">
        <f t="shared" si="0"/>
        <v/>
      </c>
      <c r="H11" s="47" t="str">
        <f t="shared" si="1"/>
        <v/>
      </c>
      <c r="I11" s="69" t="str">
        <f t="shared" si="2"/>
        <v/>
      </c>
      <c r="J11" s="27" t="str">
        <f t="shared" si="3"/>
        <v/>
      </c>
      <c r="K11" s="49" t="str">
        <f t="shared" si="4"/>
        <v/>
      </c>
      <c r="L11" s="8"/>
      <c r="M11" s="48" t="str">
        <f t="shared" si="5"/>
        <v/>
      </c>
      <c r="N11" s="27" t="str">
        <f t="shared" si="6"/>
        <v/>
      </c>
      <c r="O11" s="49" t="str">
        <f t="shared" si="7"/>
        <v/>
      </c>
      <c r="P11" s="8"/>
      <c r="Q11" s="7"/>
    </row>
    <row r="12" spans="1:17" x14ac:dyDescent="0.35">
      <c r="A12" s="34" t="s">
        <v>69</v>
      </c>
      <c r="B12" s="10"/>
      <c r="C12" s="10"/>
      <c r="D12" s="8"/>
      <c r="E12" s="32"/>
      <c r="F12" s="32"/>
      <c r="G12" s="27" t="str">
        <f t="shared" si="0"/>
        <v/>
      </c>
      <c r="H12" s="47" t="str">
        <f t="shared" si="1"/>
        <v/>
      </c>
      <c r="I12" s="69" t="str">
        <f t="shared" si="2"/>
        <v/>
      </c>
      <c r="J12" s="27" t="str">
        <f t="shared" si="3"/>
        <v/>
      </c>
      <c r="K12" s="49" t="str">
        <f t="shared" si="4"/>
        <v/>
      </c>
      <c r="L12" s="8"/>
      <c r="M12" s="48" t="str">
        <f t="shared" si="5"/>
        <v/>
      </c>
      <c r="N12" s="27" t="str">
        <f t="shared" si="6"/>
        <v/>
      </c>
      <c r="O12" s="49" t="str">
        <f t="shared" si="7"/>
        <v/>
      </c>
      <c r="P12" s="8"/>
      <c r="Q12" s="8"/>
    </row>
    <row r="13" spans="1:17" x14ac:dyDescent="0.35">
      <c r="A13" s="72" t="s">
        <v>3</v>
      </c>
      <c r="B13" s="32">
        <f>F20+F27</f>
        <v>7000</v>
      </c>
      <c r="C13" s="73">
        <f t="shared" ref="C13:C26" si="9">B13/$F$41</f>
        <v>0.14644351464435146</v>
      </c>
      <c r="D13" s="8"/>
      <c r="E13" s="32"/>
      <c r="F13" s="32"/>
      <c r="G13" s="27" t="str">
        <f>IF(F13="","",F13/12)</f>
        <v/>
      </c>
      <c r="H13" s="47" t="str">
        <f t="shared" si="1"/>
        <v/>
      </c>
      <c r="I13" s="69" t="str">
        <f t="shared" ref="I13:J15" si="10">IF(E13="","",E13)</f>
        <v/>
      </c>
      <c r="J13" s="27" t="str">
        <f t="shared" si="10"/>
        <v/>
      </c>
      <c r="K13" s="49" t="str">
        <f t="shared" si="4"/>
        <v/>
      </c>
      <c r="L13" s="8"/>
      <c r="M13" s="48" t="str">
        <f t="shared" si="5"/>
        <v/>
      </c>
      <c r="N13" s="27" t="str">
        <f t="shared" si="6"/>
        <v/>
      </c>
      <c r="O13" s="49" t="str">
        <f t="shared" si="7"/>
        <v/>
      </c>
      <c r="P13" s="8"/>
      <c r="Q13" s="8"/>
    </row>
    <row r="14" spans="1:17" x14ac:dyDescent="0.35">
      <c r="A14" s="72" t="s">
        <v>19</v>
      </c>
      <c r="B14" s="32">
        <f>F4+F3</f>
        <v>24000</v>
      </c>
      <c r="C14" s="73">
        <f t="shared" si="9"/>
        <v>0.502092050209205</v>
      </c>
      <c r="D14" s="8"/>
      <c r="E14" s="32"/>
      <c r="F14" s="32"/>
      <c r="G14" s="27" t="str">
        <f>IF(F14="","",F14/12)</f>
        <v/>
      </c>
      <c r="H14" s="47" t="str">
        <f t="shared" si="1"/>
        <v/>
      </c>
      <c r="I14" s="69" t="str">
        <f t="shared" si="10"/>
        <v/>
      </c>
      <c r="J14" s="27" t="str">
        <f t="shared" si="10"/>
        <v/>
      </c>
      <c r="K14" s="49" t="str">
        <f>G14</f>
        <v/>
      </c>
      <c r="L14" s="8"/>
      <c r="M14" s="48" t="str">
        <f t="shared" si="5"/>
        <v/>
      </c>
      <c r="N14" s="27" t="str">
        <f t="shared" si="6"/>
        <v/>
      </c>
      <c r="O14" s="49" t="str">
        <f t="shared" si="7"/>
        <v/>
      </c>
      <c r="P14" s="8"/>
      <c r="Q14" s="8"/>
    </row>
    <row r="15" spans="1:17" x14ac:dyDescent="0.35">
      <c r="A15" s="72" t="s">
        <v>18</v>
      </c>
      <c r="B15" s="32">
        <f>F25</f>
        <v>2000</v>
      </c>
      <c r="C15" s="73">
        <f t="shared" si="9"/>
        <v>4.1841004184100417E-2</v>
      </c>
      <c r="D15" s="8"/>
      <c r="E15" s="32"/>
      <c r="F15" s="32"/>
      <c r="G15" s="27" t="str">
        <f>IF(F15="","",F15/12)</f>
        <v/>
      </c>
      <c r="H15" s="47" t="str">
        <f t="shared" si="1"/>
        <v/>
      </c>
      <c r="I15" s="69" t="str">
        <f t="shared" si="10"/>
        <v/>
      </c>
      <c r="J15" s="27" t="str">
        <f t="shared" si="10"/>
        <v/>
      </c>
      <c r="K15" s="49" t="str">
        <f>G15</f>
        <v/>
      </c>
      <c r="L15" s="8"/>
      <c r="M15" s="48" t="str">
        <f t="shared" si="5"/>
        <v/>
      </c>
      <c r="N15" s="27" t="str">
        <f t="shared" si="6"/>
        <v/>
      </c>
      <c r="O15" s="49" t="str">
        <f t="shared" si="7"/>
        <v/>
      </c>
      <c r="P15" s="8"/>
      <c r="Q15" s="8"/>
    </row>
    <row r="16" spans="1:17" x14ac:dyDescent="0.35">
      <c r="A16" s="72" t="s">
        <v>84</v>
      </c>
      <c r="B16" s="32">
        <f>F6+F22</f>
        <v>4000</v>
      </c>
      <c r="C16" s="73">
        <f t="shared" si="9"/>
        <v>8.3682008368200833E-2</v>
      </c>
      <c r="D16" s="8"/>
      <c r="E16" s="32"/>
      <c r="F16" s="32"/>
      <c r="G16" s="27" t="str">
        <f t="shared" ref="G16:G17" si="11">IF(F16="","",F16/12)</f>
        <v/>
      </c>
      <c r="H16" s="47" t="str">
        <f t="shared" si="1"/>
        <v/>
      </c>
      <c r="I16" s="69" t="str">
        <f t="shared" ref="I16:I17" si="12">IF(E16="","",E16)</f>
        <v/>
      </c>
      <c r="J16" s="27" t="str">
        <f t="shared" ref="J16:J17" si="13">IF(F16="","",F16)</f>
        <v/>
      </c>
      <c r="K16" s="49" t="str">
        <f t="shared" ref="K16:K17" si="14">G16</f>
        <v/>
      </c>
      <c r="L16" s="8"/>
      <c r="M16" s="48" t="str">
        <f t="shared" si="5"/>
        <v/>
      </c>
      <c r="N16" s="27" t="str">
        <f t="shared" si="6"/>
        <v/>
      </c>
      <c r="O16" s="49" t="str">
        <f t="shared" si="7"/>
        <v/>
      </c>
      <c r="P16" s="8"/>
      <c r="Q16" s="8"/>
    </row>
    <row r="17" spans="1:17" x14ac:dyDescent="0.35">
      <c r="A17" s="72" t="s">
        <v>73</v>
      </c>
      <c r="B17" s="32">
        <f>F21</f>
        <v>4000</v>
      </c>
      <c r="C17" s="73">
        <f t="shared" si="9"/>
        <v>8.3682008368200833E-2</v>
      </c>
      <c r="D17" s="8"/>
      <c r="E17" s="32"/>
      <c r="F17" s="32"/>
      <c r="G17" s="27" t="str">
        <f t="shared" si="11"/>
        <v/>
      </c>
      <c r="H17" s="47" t="str">
        <f t="shared" si="1"/>
        <v/>
      </c>
      <c r="I17" s="69" t="str">
        <f t="shared" si="12"/>
        <v/>
      </c>
      <c r="J17" s="27" t="str">
        <f t="shared" si="13"/>
        <v/>
      </c>
      <c r="K17" s="49" t="str">
        <f t="shared" si="14"/>
        <v/>
      </c>
      <c r="L17" s="8"/>
      <c r="M17" s="48" t="str">
        <f>IF(E34="","",E34)</f>
        <v/>
      </c>
      <c r="N17" s="27" t="str">
        <f>IF(F34="","",F34)</f>
        <v/>
      </c>
      <c r="O17" s="49" t="str">
        <f>G34</f>
        <v/>
      </c>
      <c r="P17" s="8"/>
      <c r="Q17" s="8"/>
    </row>
    <row r="18" spans="1:17" x14ac:dyDescent="0.35">
      <c r="A18" s="72" t="s">
        <v>4</v>
      </c>
      <c r="B18" s="32">
        <f>F23</f>
        <v>1500</v>
      </c>
      <c r="C18" s="73">
        <f t="shared" si="9"/>
        <v>3.1380753138075312E-2</v>
      </c>
      <c r="D18" s="8"/>
      <c r="E18" s="8"/>
      <c r="F18" s="8"/>
      <c r="G18" s="15"/>
      <c r="H18" s="26">
        <f>SUM(H3:H17)</f>
        <v>0.56485355648535562</v>
      </c>
      <c r="I18" s="51"/>
      <c r="J18" s="15"/>
      <c r="K18" s="50"/>
      <c r="L18" s="8"/>
      <c r="M18" s="48" t="str">
        <f t="shared" ref="M18:M19" si="15">IF(E35="","",E35)</f>
        <v/>
      </c>
      <c r="N18" s="27" t="str">
        <f t="shared" ref="N18:N19" si="16">IF(F35="","",F35)</f>
        <v/>
      </c>
      <c r="O18" s="49" t="str">
        <f>G35</f>
        <v/>
      </c>
      <c r="P18" s="8"/>
      <c r="Q18" s="8"/>
    </row>
    <row r="19" spans="1:17" ht="15" thickBot="1" x14ac:dyDescent="0.4">
      <c r="A19" s="72" t="s">
        <v>79</v>
      </c>
      <c r="B19" s="32">
        <f>F5</f>
        <v>2000</v>
      </c>
      <c r="C19" s="73">
        <f t="shared" si="9"/>
        <v>4.1841004184100417E-2</v>
      </c>
      <c r="D19" s="8"/>
      <c r="E19" s="28" t="s">
        <v>11</v>
      </c>
      <c r="F19" s="8"/>
      <c r="G19" s="15"/>
      <c r="H19" s="47"/>
      <c r="I19" s="64"/>
      <c r="J19" s="52">
        <f>SUM(J3:J18)</f>
        <v>27000</v>
      </c>
      <c r="K19" s="53">
        <f>SUM(K3:K18)</f>
        <v>2250</v>
      </c>
      <c r="L19" s="8"/>
      <c r="M19" s="48" t="str">
        <f t="shared" si="15"/>
        <v/>
      </c>
      <c r="N19" s="27" t="str">
        <f t="shared" si="16"/>
        <v/>
      </c>
      <c r="O19" s="49" t="str">
        <f>G36</f>
        <v/>
      </c>
      <c r="P19" s="8"/>
      <c r="Q19" s="8"/>
    </row>
    <row r="20" spans="1:17" ht="15" thickBot="1" x14ac:dyDescent="0.4">
      <c r="A20" s="72" t="s">
        <v>75</v>
      </c>
      <c r="B20" s="32">
        <f>F24</f>
        <v>3000</v>
      </c>
      <c r="C20" s="73">
        <f t="shared" si="9"/>
        <v>6.2761506276150625E-2</v>
      </c>
      <c r="D20" s="8"/>
      <c r="E20" s="32" t="s">
        <v>74</v>
      </c>
      <c r="F20" s="32">
        <v>6000</v>
      </c>
      <c r="G20" s="27">
        <f t="shared" ref="G20:G33" si="17">IF(F20="","",F20/12)</f>
        <v>500</v>
      </c>
      <c r="H20" s="47">
        <f t="shared" ref="H20:H36" si="18">IF(G20="","",G20/$G$41)</f>
        <v>0.12552301255230125</v>
      </c>
      <c r="I20" s="8"/>
      <c r="J20" s="15"/>
      <c r="K20" s="15"/>
      <c r="L20" s="8"/>
      <c r="M20" s="48" t="str">
        <f t="shared" ref="M20:M22" si="19">IF(E37="","",E37)</f>
        <v/>
      </c>
      <c r="N20" s="27" t="str">
        <f t="shared" ref="N20:N22" si="20">IF(F37="","",F37)</f>
        <v/>
      </c>
      <c r="O20" s="49" t="str">
        <f t="shared" ref="O20:O22" si="21">G37</f>
        <v/>
      </c>
      <c r="P20" s="8"/>
      <c r="Q20" s="8"/>
    </row>
    <row r="21" spans="1:17" x14ac:dyDescent="0.35">
      <c r="A21" s="72" t="s">
        <v>82</v>
      </c>
      <c r="B21" s="32">
        <f>F26</f>
        <v>300</v>
      </c>
      <c r="C21" s="73">
        <f t="shared" si="9"/>
        <v>6.2761506276150627E-3</v>
      </c>
      <c r="D21" s="8"/>
      <c r="E21" s="32" t="s">
        <v>73</v>
      </c>
      <c r="F21" s="32">
        <v>4000</v>
      </c>
      <c r="G21" s="27">
        <f t="shared" si="17"/>
        <v>333.33333333333331</v>
      </c>
      <c r="H21" s="47">
        <f t="shared" si="18"/>
        <v>8.3682008368200833E-2</v>
      </c>
      <c r="I21" s="29" t="s">
        <v>15</v>
      </c>
      <c r="J21" s="54" t="s">
        <v>0</v>
      </c>
      <c r="K21" s="55" t="s">
        <v>5</v>
      </c>
      <c r="L21" s="8"/>
      <c r="M21" s="48" t="str">
        <f t="shared" si="19"/>
        <v/>
      </c>
      <c r="N21" s="27" t="str">
        <f t="shared" si="20"/>
        <v/>
      </c>
      <c r="O21" s="49" t="str">
        <f t="shared" si="21"/>
        <v/>
      </c>
    </row>
    <row r="22" spans="1:17" x14ac:dyDescent="0.35">
      <c r="A22" s="72"/>
      <c r="B22" s="32"/>
      <c r="C22" s="73">
        <f t="shared" si="9"/>
        <v>0</v>
      </c>
      <c r="D22" s="8"/>
      <c r="E22" s="32" t="s">
        <v>81</v>
      </c>
      <c r="F22" s="32">
        <v>3000</v>
      </c>
      <c r="G22" s="27">
        <f t="shared" si="17"/>
        <v>250</v>
      </c>
      <c r="H22" s="47">
        <f t="shared" si="18"/>
        <v>6.2761506276150625E-2</v>
      </c>
      <c r="I22" s="35" t="s">
        <v>8</v>
      </c>
      <c r="J22" s="27">
        <f>B9</f>
        <v>60000</v>
      </c>
      <c r="K22" s="49">
        <f>C9</f>
        <v>5000</v>
      </c>
      <c r="L22" s="8"/>
      <c r="M22" s="48" t="str">
        <f t="shared" si="19"/>
        <v/>
      </c>
      <c r="N22" s="27" t="str">
        <f t="shared" si="20"/>
        <v/>
      </c>
      <c r="O22" s="49" t="str">
        <f t="shared" si="21"/>
        <v/>
      </c>
    </row>
    <row r="23" spans="1:17" ht="15" thickBot="1" x14ac:dyDescent="0.4">
      <c r="A23" s="72"/>
      <c r="B23" s="32"/>
      <c r="C23" s="73">
        <f t="shared" si="9"/>
        <v>0</v>
      </c>
      <c r="D23" s="8"/>
      <c r="E23" s="32" t="s">
        <v>76</v>
      </c>
      <c r="F23" s="32">
        <v>1500</v>
      </c>
      <c r="G23" s="27">
        <f t="shared" si="17"/>
        <v>125</v>
      </c>
      <c r="H23" s="47">
        <f t="shared" si="18"/>
        <v>3.1380753138075312E-2</v>
      </c>
      <c r="I23" s="35" t="s">
        <v>9</v>
      </c>
      <c r="J23" s="27">
        <f>F41</f>
        <v>47800</v>
      </c>
      <c r="K23" s="49">
        <f>G41</f>
        <v>3983.3333333333335</v>
      </c>
      <c r="L23" s="8"/>
      <c r="M23" s="37"/>
      <c r="N23" s="52">
        <f>SUM(N3:N22)</f>
        <v>20800</v>
      </c>
      <c r="O23" s="53">
        <f>SUM(O3:O22)</f>
        <v>1733.3333333333333</v>
      </c>
    </row>
    <row r="24" spans="1:17" ht="15" thickBot="1" x14ac:dyDescent="0.4">
      <c r="A24" s="72"/>
      <c r="B24" s="32"/>
      <c r="C24" s="73">
        <f t="shared" si="9"/>
        <v>0</v>
      </c>
      <c r="D24" s="8"/>
      <c r="E24" s="32" t="s">
        <v>75</v>
      </c>
      <c r="F24" s="32">
        <v>3000</v>
      </c>
      <c r="G24" s="27">
        <f t="shared" si="17"/>
        <v>250</v>
      </c>
      <c r="H24" s="47">
        <f t="shared" si="18"/>
        <v>6.2761506276150625E-2</v>
      </c>
      <c r="I24" s="37" t="s">
        <v>12</v>
      </c>
      <c r="J24" s="52">
        <f>J22-J23</f>
        <v>12200</v>
      </c>
      <c r="K24" s="53">
        <f>K22-K23</f>
        <v>1016.6666666666665</v>
      </c>
      <c r="L24" s="8"/>
      <c r="M24" s="38"/>
      <c r="N24" s="38"/>
      <c r="O24" s="38"/>
    </row>
    <row r="25" spans="1:17" ht="15" thickBot="1" x14ac:dyDescent="0.4">
      <c r="A25" s="72"/>
      <c r="B25" s="32"/>
      <c r="C25" s="73">
        <f t="shared" si="9"/>
        <v>0</v>
      </c>
      <c r="D25" s="8"/>
      <c r="E25" s="32" t="s">
        <v>87</v>
      </c>
      <c r="F25" s="32">
        <v>2000</v>
      </c>
      <c r="G25" s="27">
        <f t="shared" si="17"/>
        <v>166.66666666666666</v>
      </c>
      <c r="H25" s="47">
        <f t="shared" si="18"/>
        <v>4.1841004184100417E-2</v>
      </c>
      <c r="I25" s="8"/>
      <c r="J25" s="15"/>
      <c r="K25" s="15"/>
      <c r="L25" s="8"/>
      <c r="M25" s="39" t="s">
        <v>17</v>
      </c>
      <c r="N25" s="40" t="s">
        <v>13</v>
      </c>
      <c r="O25" s="40" t="s">
        <v>14</v>
      </c>
      <c r="P25" s="40" t="s">
        <v>0</v>
      </c>
      <c r="Q25" s="41" t="s">
        <v>5</v>
      </c>
    </row>
    <row r="26" spans="1:17" x14ac:dyDescent="0.35">
      <c r="A26" s="72"/>
      <c r="B26" s="32"/>
      <c r="C26" s="73">
        <f t="shared" si="9"/>
        <v>0</v>
      </c>
      <c r="D26" s="8"/>
      <c r="E26" s="32" t="s">
        <v>82</v>
      </c>
      <c r="F26" s="32">
        <v>300</v>
      </c>
      <c r="G26" s="27">
        <f t="shared" si="17"/>
        <v>25</v>
      </c>
      <c r="H26" s="47">
        <f t="shared" si="18"/>
        <v>6.2761506276150627E-3</v>
      </c>
      <c r="I26" s="29" t="s">
        <v>16</v>
      </c>
      <c r="J26" s="56"/>
      <c r="K26" s="57"/>
      <c r="L26" s="8"/>
      <c r="M26" s="74" t="s">
        <v>85</v>
      </c>
      <c r="N26" s="32">
        <v>15000</v>
      </c>
      <c r="O26" s="42">
        <v>24</v>
      </c>
      <c r="P26" s="59">
        <f>IFERROR(Q26*12,0)</f>
        <v>7500</v>
      </c>
      <c r="Q26" s="61">
        <f>IFERROR(N26/O26,0)</f>
        <v>625</v>
      </c>
    </row>
    <row r="27" spans="1:17" x14ac:dyDescent="0.35">
      <c r="A27" s="8"/>
      <c r="B27" s="8"/>
      <c r="C27" s="8"/>
      <c r="D27" s="8"/>
      <c r="E27" s="32" t="s">
        <v>77</v>
      </c>
      <c r="F27" s="32">
        <v>1000</v>
      </c>
      <c r="G27" s="27">
        <f t="shared" si="17"/>
        <v>83.333333333333329</v>
      </c>
      <c r="H27" s="47">
        <f t="shared" si="18"/>
        <v>2.0920502092050208E-2</v>
      </c>
      <c r="I27" s="35" t="s">
        <v>8</v>
      </c>
      <c r="J27" s="27">
        <f>B9</f>
        <v>60000</v>
      </c>
      <c r="K27" s="49">
        <f>C9</f>
        <v>5000</v>
      </c>
      <c r="L27" s="8"/>
      <c r="M27" s="74"/>
      <c r="N27" s="32"/>
      <c r="O27" s="42"/>
      <c r="P27" s="59">
        <f>IFERROR(Q27*12,0)</f>
        <v>0</v>
      </c>
      <c r="Q27" s="61">
        <f>IFERROR(N27/O27,0)</f>
        <v>0</v>
      </c>
    </row>
    <row r="28" spans="1:17" x14ac:dyDescent="0.35">
      <c r="A28" s="8"/>
      <c r="B28" s="8"/>
      <c r="C28" s="10"/>
      <c r="D28" s="8"/>
      <c r="E28" s="32"/>
      <c r="F28" s="32"/>
      <c r="G28" s="27" t="str">
        <f t="shared" si="17"/>
        <v/>
      </c>
      <c r="H28" s="47" t="str">
        <f t="shared" si="18"/>
        <v/>
      </c>
      <c r="I28" s="35" t="s">
        <v>9</v>
      </c>
      <c r="J28" s="27">
        <f>J23+P31</f>
        <v>55300</v>
      </c>
      <c r="K28" s="49">
        <f>J28/12</f>
        <v>4608.333333333333</v>
      </c>
      <c r="L28" s="8"/>
      <c r="M28" s="74"/>
      <c r="N28" s="32"/>
      <c r="O28" s="42"/>
      <c r="P28" s="59">
        <f>IFERROR(Q28*12,0)</f>
        <v>0</v>
      </c>
      <c r="Q28" s="61">
        <f>IFERROR(N28/O28,0)</f>
        <v>0</v>
      </c>
    </row>
    <row r="29" spans="1:17" ht="15" thickBot="1" x14ac:dyDescent="0.4">
      <c r="A29" s="8"/>
      <c r="B29" s="10"/>
      <c r="C29" s="10"/>
      <c r="D29" s="10"/>
      <c r="E29" s="32"/>
      <c r="F29" s="32"/>
      <c r="G29" s="27" t="str">
        <f t="shared" si="17"/>
        <v/>
      </c>
      <c r="H29" s="47" t="str">
        <f t="shared" si="18"/>
        <v/>
      </c>
      <c r="I29" s="37" t="s">
        <v>12</v>
      </c>
      <c r="J29" s="52">
        <f>J27-J28</f>
        <v>4700</v>
      </c>
      <c r="K29" s="53">
        <f>K27-K28</f>
        <v>391.66666666666697</v>
      </c>
      <c r="L29" s="7"/>
      <c r="M29" s="74"/>
      <c r="N29" s="32"/>
      <c r="O29" s="42"/>
      <c r="P29" s="59">
        <f>IFERROR(Q29*12,0)</f>
        <v>0</v>
      </c>
      <c r="Q29" s="61">
        <f>IFERROR(N29/O29,0)</f>
        <v>0</v>
      </c>
    </row>
    <row r="30" spans="1:17" x14ac:dyDescent="0.35">
      <c r="A30" s="8"/>
      <c r="B30" s="10"/>
      <c r="C30" s="10"/>
      <c r="D30" s="10"/>
      <c r="E30" s="32"/>
      <c r="F30" s="32"/>
      <c r="G30" s="27" t="str">
        <f t="shared" si="17"/>
        <v/>
      </c>
      <c r="H30" s="47" t="str">
        <f t="shared" si="18"/>
        <v/>
      </c>
      <c r="I30" s="8"/>
      <c r="J30" s="8"/>
      <c r="K30" s="8"/>
      <c r="L30" s="8"/>
      <c r="M30" s="74"/>
      <c r="N30" s="32"/>
      <c r="O30" s="42"/>
      <c r="P30" s="59">
        <f>IFERROR(Q30*12,0)</f>
        <v>0</v>
      </c>
      <c r="Q30" s="61">
        <f>IFERROR(N30/O30,0)</f>
        <v>0</v>
      </c>
    </row>
    <row r="31" spans="1:17" ht="15" thickBot="1" x14ac:dyDescent="0.4">
      <c r="A31" s="8"/>
      <c r="B31" s="10"/>
      <c r="C31" s="10"/>
      <c r="D31" s="10"/>
      <c r="E31" s="32"/>
      <c r="F31" s="32"/>
      <c r="G31" s="27" t="str">
        <f t="shared" si="17"/>
        <v/>
      </c>
      <c r="H31" s="47" t="str">
        <f t="shared" si="18"/>
        <v/>
      </c>
      <c r="I31" s="8"/>
      <c r="J31" s="8"/>
      <c r="K31" s="8"/>
      <c r="L31" s="8"/>
      <c r="M31" s="43"/>
      <c r="N31" s="44"/>
      <c r="O31" s="45"/>
      <c r="P31" s="60">
        <f>SUM(P26:P30)</f>
        <v>7500</v>
      </c>
      <c r="Q31" s="62">
        <f>SUM(Q26:Q30)</f>
        <v>625</v>
      </c>
    </row>
    <row r="32" spans="1:17" x14ac:dyDescent="0.35">
      <c r="A32" s="8"/>
      <c r="B32" s="10"/>
      <c r="C32" s="10"/>
      <c r="D32" s="10"/>
      <c r="E32" s="32"/>
      <c r="F32" s="32"/>
      <c r="G32" s="27" t="str">
        <f t="shared" si="17"/>
        <v/>
      </c>
      <c r="H32" s="47" t="str">
        <f t="shared" si="18"/>
        <v/>
      </c>
      <c r="I32" s="8"/>
      <c r="J32" s="8"/>
      <c r="K32" s="8"/>
      <c r="L32" s="8"/>
      <c r="P32" s="8"/>
      <c r="Q32" s="8"/>
    </row>
    <row r="33" spans="1:17" x14ac:dyDescent="0.35">
      <c r="A33" s="8"/>
      <c r="B33" s="10"/>
      <c r="C33" s="10"/>
      <c r="D33" s="10"/>
      <c r="E33" s="32"/>
      <c r="F33" s="32"/>
      <c r="G33" s="27" t="str">
        <f t="shared" si="17"/>
        <v/>
      </c>
      <c r="H33" s="47" t="str">
        <f t="shared" si="18"/>
        <v/>
      </c>
      <c r="I33" s="8"/>
      <c r="J33" s="8"/>
      <c r="K33" s="8"/>
      <c r="L33" s="8"/>
      <c r="P33" s="8"/>
      <c r="Q33" s="8"/>
    </row>
    <row r="34" spans="1:17" x14ac:dyDescent="0.35">
      <c r="A34" s="8"/>
      <c r="B34" s="10"/>
      <c r="C34" s="8"/>
      <c r="D34" s="8"/>
      <c r="E34" s="32"/>
      <c r="F34" s="32"/>
      <c r="G34" s="27" t="str">
        <f>IF(F34="","",F34/12)</f>
        <v/>
      </c>
      <c r="H34" s="47" t="str">
        <f t="shared" si="18"/>
        <v/>
      </c>
      <c r="I34" s="8"/>
      <c r="J34" s="8"/>
      <c r="K34" s="8"/>
      <c r="L34" s="8"/>
      <c r="P34" s="8"/>
      <c r="Q34" s="8"/>
    </row>
    <row r="35" spans="1:17" x14ac:dyDescent="0.35">
      <c r="A35" s="8"/>
      <c r="B35" s="8"/>
      <c r="C35" s="8"/>
      <c r="D35" s="8"/>
      <c r="E35" s="32"/>
      <c r="F35" s="32"/>
      <c r="G35" s="27" t="str">
        <f t="shared" ref="G35:G36" si="22">IF(F35="","",F35/12)</f>
        <v/>
      </c>
      <c r="H35" s="47" t="str">
        <f t="shared" si="18"/>
        <v/>
      </c>
      <c r="I35" s="8"/>
      <c r="J35" s="8"/>
      <c r="K35" s="8"/>
      <c r="L35" s="8"/>
      <c r="M35" s="6" t="s">
        <v>70</v>
      </c>
      <c r="N35" s="26">
        <f>J24/B9</f>
        <v>0.20333333333333334</v>
      </c>
      <c r="O35" s="9"/>
      <c r="P35" s="8"/>
      <c r="Q35" s="8"/>
    </row>
    <row r="36" spans="1:17" x14ac:dyDescent="0.35">
      <c r="E36" s="32"/>
      <c r="F36" s="32"/>
      <c r="G36" s="27" t="str">
        <f t="shared" si="22"/>
        <v/>
      </c>
      <c r="H36" s="47" t="str">
        <f t="shared" si="18"/>
        <v/>
      </c>
      <c r="M36" s="6" t="s">
        <v>71</v>
      </c>
      <c r="N36" s="26">
        <f>J29/B9</f>
        <v>7.8333333333333338E-2</v>
      </c>
      <c r="O36" s="8"/>
    </row>
    <row r="37" spans="1:17" x14ac:dyDescent="0.35">
      <c r="E37" s="32"/>
      <c r="F37" s="32"/>
      <c r="G37" s="27" t="str">
        <f t="shared" ref="G37:G39" si="23">IF(F37="","",F37/12)</f>
        <v/>
      </c>
      <c r="H37" s="47" t="str">
        <f t="shared" ref="H37:H39" si="24">IF(G37="","",G37/$G$41)</f>
        <v/>
      </c>
      <c r="M37" s="8"/>
      <c r="N37" s="8"/>
      <c r="O37" s="8"/>
    </row>
    <row r="38" spans="1:17" x14ac:dyDescent="0.35">
      <c r="E38" s="42"/>
      <c r="F38" s="32"/>
      <c r="G38" s="27" t="str">
        <f t="shared" si="23"/>
        <v/>
      </c>
      <c r="H38" s="47" t="str">
        <f t="shared" si="24"/>
        <v/>
      </c>
      <c r="M38" s="8"/>
      <c r="N38" s="8"/>
      <c r="O38" s="8"/>
    </row>
    <row r="39" spans="1:17" x14ac:dyDescent="0.35">
      <c r="E39" s="32"/>
      <c r="F39" s="32"/>
      <c r="G39" s="27" t="str">
        <f t="shared" si="23"/>
        <v/>
      </c>
      <c r="H39" s="47" t="str">
        <f t="shared" si="24"/>
        <v/>
      </c>
      <c r="M39" s="8"/>
      <c r="N39" s="8"/>
      <c r="O39" s="8"/>
    </row>
    <row r="40" spans="1:17" ht="15" thickBot="1" x14ac:dyDescent="0.4">
      <c r="E40" s="10"/>
      <c r="F40" s="33"/>
      <c r="G40" s="58"/>
      <c r="H40" s="26">
        <f>SUM(H20:H39)</f>
        <v>0.43514644351464432</v>
      </c>
    </row>
    <row r="41" spans="1:17" x14ac:dyDescent="0.35">
      <c r="E41" s="10"/>
      <c r="F41" s="27">
        <f>SUM(F3:F40)</f>
        <v>47800</v>
      </c>
      <c r="G41" s="27">
        <f>SUM(G3:G40)</f>
        <v>3983.3333333333335</v>
      </c>
      <c r="H41" s="46"/>
    </row>
    <row r="42" spans="1:17" x14ac:dyDescent="0.35">
      <c r="E42" s="2"/>
      <c r="F42" s="2"/>
    </row>
    <row r="43" spans="1:17" x14ac:dyDescent="0.35">
      <c r="E43" s="2"/>
      <c r="F43" s="2"/>
    </row>
    <row r="44" spans="1:17" x14ac:dyDescent="0.35">
      <c r="E44" s="1"/>
      <c r="F44" s="1"/>
    </row>
    <row r="45" spans="1:17" x14ac:dyDescent="0.35">
      <c r="E45" s="1"/>
      <c r="F45" s="1"/>
    </row>
    <row r="46" spans="1:17" x14ac:dyDescent="0.35">
      <c r="E46" s="1"/>
      <c r="F46" s="1"/>
    </row>
    <row r="47" spans="1:17" x14ac:dyDescent="0.35">
      <c r="E47" s="1"/>
      <c r="F47" s="1"/>
    </row>
    <row r="48" spans="1:17" x14ac:dyDescent="0.35">
      <c r="E48" s="1"/>
      <c r="F48" s="1"/>
    </row>
    <row r="49" spans="5:6" x14ac:dyDescent="0.35">
      <c r="E49" s="1"/>
      <c r="F49" s="1"/>
    </row>
    <row r="50" spans="5:6" x14ac:dyDescent="0.35">
      <c r="E50" s="1"/>
      <c r="F50" s="1"/>
    </row>
    <row r="51" spans="5:6" x14ac:dyDescent="0.35">
      <c r="E51" s="1"/>
      <c r="F51" s="1"/>
    </row>
    <row r="52" spans="5:6" x14ac:dyDescent="0.35">
      <c r="E52" s="1"/>
      <c r="F52" s="1"/>
    </row>
    <row r="53" spans="5:6" x14ac:dyDescent="0.35">
      <c r="E53" s="1"/>
      <c r="F53" s="1"/>
    </row>
    <row r="54" spans="5:6" x14ac:dyDescent="0.35">
      <c r="E54" s="1"/>
      <c r="F54" s="1"/>
    </row>
    <row r="55" spans="5:6" x14ac:dyDescent="0.35">
      <c r="E55" s="1"/>
      <c r="F55" s="1"/>
    </row>
    <row r="56" spans="5:6" x14ac:dyDescent="0.35">
      <c r="E56" s="1"/>
      <c r="F56" s="1"/>
    </row>
    <row r="57" spans="5:6" x14ac:dyDescent="0.35">
      <c r="E57" s="1"/>
      <c r="F57" s="1"/>
    </row>
    <row r="58" spans="5:6" x14ac:dyDescent="0.35">
      <c r="E58" s="1"/>
      <c r="F58" s="1"/>
    </row>
    <row r="59" spans="5:6" x14ac:dyDescent="0.35">
      <c r="E59" s="1"/>
      <c r="F59" s="1"/>
    </row>
    <row r="60" spans="5:6" x14ac:dyDescent="0.35">
      <c r="E60" s="1"/>
      <c r="F60" s="1"/>
    </row>
    <row r="61" spans="5:6" x14ac:dyDescent="0.35">
      <c r="E61" s="1"/>
      <c r="F61" s="1"/>
    </row>
    <row r="62" spans="5:6" x14ac:dyDescent="0.35">
      <c r="E62" s="1"/>
      <c r="F62" s="1"/>
    </row>
    <row r="63" spans="5:6" x14ac:dyDescent="0.35">
      <c r="E63" s="1"/>
      <c r="F63" s="1"/>
    </row>
    <row r="64" spans="5:6" x14ac:dyDescent="0.35">
      <c r="E64" s="1"/>
      <c r="F64" s="1"/>
    </row>
    <row r="65" spans="5:6" x14ac:dyDescent="0.35">
      <c r="E65" s="1"/>
      <c r="F65" s="1"/>
    </row>
    <row r="66" spans="5:6" x14ac:dyDescent="0.35">
      <c r="E66" s="1"/>
      <c r="F66" s="1"/>
    </row>
    <row r="67" spans="5:6" x14ac:dyDescent="0.35">
      <c r="E67" s="1"/>
      <c r="F67" s="1"/>
    </row>
    <row r="68" spans="5:6" x14ac:dyDescent="0.35">
      <c r="E68" s="1"/>
      <c r="F68" s="1"/>
    </row>
    <row r="69" spans="5:6" x14ac:dyDescent="0.35">
      <c r="E69" s="1"/>
      <c r="F69" s="1"/>
    </row>
    <row r="70" spans="5:6" x14ac:dyDescent="0.35">
      <c r="E70" s="1"/>
      <c r="F70" s="1"/>
    </row>
    <row r="71" spans="5:6" x14ac:dyDescent="0.35">
      <c r="E71" s="1"/>
      <c r="F71" s="1"/>
    </row>
  </sheetData>
  <sheetProtection algorithmName="SHA-512" hashValue="j5XTPY28NzQjNyw+nx7RDF/Y7XZOPsopZzJCVX285mlnaTWxILtNCfzvFYXW5zOoQfmTNngAvBH7YtVEmBAF+Q==" saltValue="ZzuITy6G+iazyx0bAU8Tfg==" spinCount="100000" sheet="1" objects="1" scenarios="1"/>
  <mergeCells count="2">
    <mergeCell ref="B1:C1"/>
    <mergeCell ref="F1:G1"/>
  </mergeCells>
  <conditionalFormatting sqref="J24:K24">
    <cfRule type="cellIs" dxfId="139" priority="3" operator="lessThan">
      <formula>0</formula>
    </cfRule>
  </conditionalFormatting>
  <conditionalFormatting sqref="J29:K29">
    <cfRule type="cellIs" dxfId="138" priority="2" operator="lessThan">
      <formula>0</formula>
    </cfRule>
  </conditionalFormatting>
  <conditionalFormatting sqref="N35:N36">
    <cfRule type="cellIs" dxfId="137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41"/>
  <sheetViews>
    <sheetView workbookViewId="0">
      <pane ySplit="2" topLeftCell="A3" activePane="bottomLeft" state="frozen"/>
      <selection pane="bottomLeft" activeCell="G19" sqref="G19"/>
    </sheetView>
  </sheetViews>
  <sheetFormatPr defaultRowHeight="14.5" x14ac:dyDescent="0.35"/>
  <cols>
    <col min="1" max="1" width="33.26953125" bestFit="1" customWidth="1"/>
    <col min="2" max="2" width="11.26953125" bestFit="1" customWidth="1"/>
    <col min="3" max="3" width="9.81640625" bestFit="1" customWidth="1"/>
    <col min="4" max="4" width="11.1796875" bestFit="1" customWidth="1"/>
    <col min="5" max="5" width="6.81640625" bestFit="1" customWidth="1"/>
    <col min="6" max="6" width="10.54296875" bestFit="1" customWidth="1"/>
    <col min="7" max="7" width="7.54296875" bestFit="1" customWidth="1"/>
    <col min="15" max="15" width="10.26953125" bestFit="1" customWidth="1"/>
    <col min="16" max="16" width="7.7265625" bestFit="1" customWidth="1"/>
    <col min="17" max="17" width="9.81640625" bestFit="1" customWidth="1"/>
    <col min="18" max="18" width="9.54296875" bestFit="1" customWidth="1"/>
    <col min="20" max="20" width="17.54296875" bestFit="1" customWidth="1"/>
  </cols>
  <sheetData>
    <row r="1" spans="1:20" x14ac:dyDescent="0.35">
      <c r="A1" s="11">
        <f>A2/12</f>
        <v>5000</v>
      </c>
      <c r="B1" s="12"/>
      <c r="C1" s="13"/>
      <c r="D1" s="13" t="s">
        <v>21</v>
      </c>
      <c r="E1" s="14" t="s">
        <v>22</v>
      </c>
      <c r="F1" s="13" t="s">
        <v>24</v>
      </c>
      <c r="G1" s="77" t="s">
        <v>38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15"/>
      <c r="T1" s="15"/>
    </row>
    <row r="2" spans="1:20" x14ac:dyDescent="0.35">
      <c r="A2" s="16">
        <f>Budget!B9</f>
        <v>60000</v>
      </c>
      <c r="B2" s="12" t="s">
        <v>0</v>
      </c>
      <c r="C2" s="13" t="s">
        <v>5</v>
      </c>
      <c r="D2" s="14" t="s">
        <v>20</v>
      </c>
      <c r="E2" s="13" t="s">
        <v>23</v>
      </c>
      <c r="F2" s="13" t="s">
        <v>25</v>
      </c>
      <c r="G2" s="13" t="s">
        <v>26</v>
      </c>
      <c r="H2" s="13" t="s">
        <v>27</v>
      </c>
      <c r="I2" s="13" t="s">
        <v>28</v>
      </c>
      <c r="J2" s="13" t="s">
        <v>29</v>
      </c>
      <c r="K2" s="13" t="s">
        <v>30</v>
      </c>
      <c r="L2" s="13" t="s">
        <v>31</v>
      </c>
      <c r="M2" s="13" t="s">
        <v>32</v>
      </c>
      <c r="N2" s="13" t="s">
        <v>33</v>
      </c>
      <c r="O2" s="13" t="s">
        <v>34</v>
      </c>
      <c r="P2" s="13" t="s">
        <v>35</v>
      </c>
      <c r="Q2" s="13" t="s">
        <v>36</v>
      </c>
      <c r="R2" s="13" t="s">
        <v>37</v>
      </c>
      <c r="S2" s="15"/>
      <c r="T2" s="15"/>
    </row>
    <row r="3" spans="1:20" x14ac:dyDescent="0.35">
      <c r="A3" s="17" t="str">
        <f>IF(Budget!E3="","",Budget!E3)</f>
        <v>Mortgage</v>
      </c>
      <c r="B3" s="21">
        <f>IF(Budget!F3="","",Budget!F3)</f>
        <v>20000</v>
      </c>
      <c r="C3" s="18">
        <f t="shared" ref="C3:C12" si="0">IF(B3="","",B3/12)</f>
        <v>1666.6666666666667</v>
      </c>
      <c r="D3" s="19">
        <f t="shared" ref="D3:D12" si="1">IF(B3="","",B3/$A$2)</f>
        <v>0.33333333333333331</v>
      </c>
      <c r="E3" s="15"/>
      <c r="F3" s="15"/>
      <c r="G3" s="68">
        <f t="shared" ref="G3:R3" si="2">$C$3</f>
        <v>1666.6666666666667</v>
      </c>
      <c r="H3" s="68">
        <f t="shared" si="2"/>
        <v>1666.6666666666667</v>
      </c>
      <c r="I3" s="68">
        <f t="shared" si="2"/>
        <v>1666.6666666666667</v>
      </c>
      <c r="J3" s="68">
        <f t="shared" si="2"/>
        <v>1666.6666666666667</v>
      </c>
      <c r="K3" s="68">
        <f t="shared" si="2"/>
        <v>1666.6666666666667</v>
      </c>
      <c r="L3" s="68">
        <f t="shared" si="2"/>
        <v>1666.6666666666667</v>
      </c>
      <c r="M3" s="68">
        <f t="shared" si="2"/>
        <v>1666.6666666666667</v>
      </c>
      <c r="N3" s="68">
        <f t="shared" si="2"/>
        <v>1666.6666666666667</v>
      </c>
      <c r="O3" s="68">
        <f t="shared" si="2"/>
        <v>1666.6666666666667</v>
      </c>
      <c r="P3" s="68">
        <f t="shared" si="2"/>
        <v>1666.6666666666667</v>
      </c>
      <c r="Q3" s="68">
        <f t="shared" si="2"/>
        <v>1666.6666666666667</v>
      </c>
      <c r="R3" s="68">
        <f t="shared" si="2"/>
        <v>1666.6666666666667</v>
      </c>
      <c r="S3" s="15"/>
      <c r="T3" s="15"/>
    </row>
    <row r="4" spans="1:20" x14ac:dyDescent="0.35">
      <c r="A4" s="17" t="str">
        <f>IF(Budget!E4="","",Budget!E4)</f>
        <v>Rates</v>
      </c>
      <c r="B4" s="21">
        <f>IF(Budget!F4="","",Budget!F4)</f>
        <v>4000</v>
      </c>
      <c r="C4" s="18">
        <f t="shared" si="0"/>
        <v>333.33333333333331</v>
      </c>
      <c r="D4" s="19">
        <f t="shared" si="1"/>
        <v>6.6666666666666666E-2</v>
      </c>
      <c r="E4" s="15"/>
      <c r="F4" s="15"/>
      <c r="G4" s="68">
        <f t="shared" ref="G4:R4" si="3">$C$4</f>
        <v>333.33333333333331</v>
      </c>
      <c r="H4" s="68">
        <f t="shared" si="3"/>
        <v>333.33333333333331</v>
      </c>
      <c r="I4" s="68">
        <f t="shared" si="3"/>
        <v>333.33333333333331</v>
      </c>
      <c r="J4" s="68">
        <f t="shared" si="3"/>
        <v>333.33333333333331</v>
      </c>
      <c r="K4" s="68">
        <f t="shared" si="3"/>
        <v>333.33333333333331</v>
      </c>
      <c r="L4" s="68">
        <f t="shared" si="3"/>
        <v>333.33333333333331</v>
      </c>
      <c r="M4" s="68">
        <f t="shared" si="3"/>
        <v>333.33333333333331</v>
      </c>
      <c r="N4" s="68">
        <f t="shared" si="3"/>
        <v>333.33333333333331</v>
      </c>
      <c r="O4" s="68">
        <f t="shared" si="3"/>
        <v>333.33333333333331</v>
      </c>
      <c r="P4" s="68">
        <f t="shared" si="3"/>
        <v>333.33333333333331</v>
      </c>
      <c r="Q4" s="68">
        <f t="shared" si="3"/>
        <v>333.33333333333331</v>
      </c>
      <c r="R4" s="68">
        <f t="shared" si="3"/>
        <v>333.33333333333331</v>
      </c>
      <c r="S4" s="15"/>
      <c r="T4" s="20" t="s">
        <v>44</v>
      </c>
    </row>
    <row r="5" spans="1:20" x14ac:dyDescent="0.35">
      <c r="A5" s="17" t="str">
        <f>IF(Budget!E5="","",Budget!E5)</f>
        <v>Insurances</v>
      </c>
      <c r="B5" s="21">
        <f>IF(Budget!F5="","",Budget!F5)</f>
        <v>2000</v>
      </c>
      <c r="C5" s="18">
        <f t="shared" si="0"/>
        <v>166.66666666666666</v>
      </c>
      <c r="D5" s="19">
        <f t="shared" si="1"/>
        <v>3.3333333333333333E-2</v>
      </c>
      <c r="E5" s="15"/>
      <c r="F5" s="15"/>
      <c r="G5" s="68">
        <f t="shared" ref="G5:R5" si="4">$C$5</f>
        <v>166.66666666666666</v>
      </c>
      <c r="H5" s="68">
        <f t="shared" si="4"/>
        <v>166.66666666666666</v>
      </c>
      <c r="I5" s="68">
        <f t="shared" si="4"/>
        <v>166.66666666666666</v>
      </c>
      <c r="J5" s="68">
        <f t="shared" si="4"/>
        <v>166.66666666666666</v>
      </c>
      <c r="K5" s="68">
        <f t="shared" si="4"/>
        <v>166.66666666666666</v>
      </c>
      <c r="L5" s="68">
        <f t="shared" si="4"/>
        <v>166.66666666666666</v>
      </c>
      <c r="M5" s="68">
        <f t="shared" si="4"/>
        <v>166.66666666666666</v>
      </c>
      <c r="N5" s="68">
        <f t="shared" si="4"/>
        <v>166.66666666666666</v>
      </c>
      <c r="O5" s="68">
        <f t="shared" si="4"/>
        <v>166.66666666666666</v>
      </c>
      <c r="P5" s="68">
        <f t="shared" si="4"/>
        <v>166.66666666666666</v>
      </c>
      <c r="Q5" s="68">
        <f t="shared" si="4"/>
        <v>166.66666666666666</v>
      </c>
      <c r="R5" s="68">
        <f t="shared" si="4"/>
        <v>166.66666666666666</v>
      </c>
      <c r="S5" s="15"/>
      <c r="T5" s="22" t="s">
        <v>42</v>
      </c>
    </row>
    <row r="6" spans="1:20" x14ac:dyDescent="0.35">
      <c r="A6" s="17" t="str">
        <f>IF(Budget!E6="","",Budget!E6)</f>
        <v>Kids pocket money</v>
      </c>
      <c r="B6" s="21">
        <f>IF(Budget!F6="","",Budget!F6)</f>
        <v>1000</v>
      </c>
      <c r="C6" s="18">
        <f t="shared" si="0"/>
        <v>83.333333333333329</v>
      </c>
      <c r="D6" s="19">
        <f t="shared" si="1"/>
        <v>1.6666666666666666E-2</v>
      </c>
      <c r="E6" s="15"/>
      <c r="F6" s="15"/>
      <c r="G6" s="68">
        <f t="shared" ref="G6:R6" si="5">$C$6</f>
        <v>83.333333333333329</v>
      </c>
      <c r="H6" s="68">
        <f t="shared" si="5"/>
        <v>83.333333333333329</v>
      </c>
      <c r="I6" s="68">
        <f t="shared" si="5"/>
        <v>83.333333333333329</v>
      </c>
      <c r="J6" s="68">
        <f t="shared" si="5"/>
        <v>83.333333333333329</v>
      </c>
      <c r="K6" s="68">
        <f t="shared" si="5"/>
        <v>83.333333333333329</v>
      </c>
      <c r="L6" s="68">
        <f t="shared" si="5"/>
        <v>83.333333333333329</v>
      </c>
      <c r="M6" s="68">
        <f t="shared" si="5"/>
        <v>83.333333333333329</v>
      </c>
      <c r="N6" s="68">
        <f t="shared" si="5"/>
        <v>83.333333333333329</v>
      </c>
      <c r="O6" s="68">
        <f t="shared" si="5"/>
        <v>83.333333333333329</v>
      </c>
      <c r="P6" s="68">
        <f t="shared" si="5"/>
        <v>83.333333333333329</v>
      </c>
      <c r="Q6" s="68">
        <f t="shared" si="5"/>
        <v>83.333333333333329</v>
      </c>
      <c r="R6" s="68">
        <f t="shared" si="5"/>
        <v>83.333333333333329</v>
      </c>
      <c r="S6" s="15"/>
      <c r="T6" s="23" t="s">
        <v>43</v>
      </c>
    </row>
    <row r="7" spans="1:20" x14ac:dyDescent="0.35">
      <c r="A7" s="17" t="str">
        <f>IF(Budget!E7="","",Budget!E7)</f>
        <v/>
      </c>
      <c r="B7" s="21" t="str">
        <f>IF(Budget!F7="","",Budget!F7)</f>
        <v/>
      </c>
      <c r="C7" s="18" t="str">
        <f t="shared" si="0"/>
        <v/>
      </c>
      <c r="D7" s="19" t="str">
        <f t="shared" si="1"/>
        <v/>
      </c>
      <c r="E7" s="15"/>
      <c r="F7" s="15"/>
      <c r="G7" s="68" t="str">
        <f t="shared" ref="G7:R7" si="6">$C$7</f>
        <v/>
      </c>
      <c r="H7" s="68" t="str">
        <f t="shared" si="6"/>
        <v/>
      </c>
      <c r="I7" s="68" t="str">
        <f t="shared" si="6"/>
        <v/>
      </c>
      <c r="J7" s="68" t="str">
        <f t="shared" si="6"/>
        <v/>
      </c>
      <c r="K7" s="68" t="str">
        <f t="shared" si="6"/>
        <v/>
      </c>
      <c r="L7" s="68" t="str">
        <f t="shared" si="6"/>
        <v/>
      </c>
      <c r="M7" s="68" t="str">
        <f t="shared" si="6"/>
        <v/>
      </c>
      <c r="N7" s="68" t="str">
        <f t="shared" si="6"/>
        <v/>
      </c>
      <c r="O7" s="68" t="str">
        <f t="shared" si="6"/>
        <v/>
      </c>
      <c r="P7" s="68" t="str">
        <f t="shared" si="6"/>
        <v/>
      </c>
      <c r="Q7" s="68" t="str">
        <f t="shared" si="6"/>
        <v/>
      </c>
      <c r="R7" s="68" t="str">
        <f t="shared" si="6"/>
        <v/>
      </c>
      <c r="S7" s="15"/>
      <c r="T7" s="15"/>
    </row>
    <row r="8" spans="1:20" x14ac:dyDescent="0.35">
      <c r="A8" s="17" t="str">
        <f>IF(Budget!E8="","",Budget!E8)</f>
        <v/>
      </c>
      <c r="B8" s="21" t="str">
        <f>IF(Budget!F8="","",Budget!F8)</f>
        <v/>
      </c>
      <c r="C8" s="18" t="str">
        <f t="shared" si="0"/>
        <v/>
      </c>
      <c r="D8" s="19" t="str">
        <f t="shared" si="1"/>
        <v/>
      </c>
      <c r="E8" s="15"/>
      <c r="F8" s="15"/>
      <c r="G8" s="68" t="str">
        <f t="shared" ref="G8:R8" si="7">$C$8</f>
        <v/>
      </c>
      <c r="H8" s="68" t="str">
        <f t="shared" si="7"/>
        <v/>
      </c>
      <c r="I8" s="68" t="str">
        <f t="shared" si="7"/>
        <v/>
      </c>
      <c r="J8" s="68" t="str">
        <f t="shared" si="7"/>
        <v/>
      </c>
      <c r="K8" s="68" t="str">
        <f t="shared" si="7"/>
        <v/>
      </c>
      <c r="L8" s="68" t="str">
        <f t="shared" si="7"/>
        <v/>
      </c>
      <c r="M8" s="68" t="str">
        <f t="shared" si="7"/>
        <v/>
      </c>
      <c r="N8" s="68" t="str">
        <f t="shared" si="7"/>
        <v/>
      </c>
      <c r="O8" s="68" t="str">
        <f t="shared" si="7"/>
        <v/>
      </c>
      <c r="P8" s="68" t="str">
        <f t="shared" si="7"/>
        <v/>
      </c>
      <c r="Q8" s="68" t="str">
        <f t="shared" si="7"/>
        <v/>
      </c>
      <c r="R8" s="68" t="str">
        <f t="shared" si="7"/>
        <v/>
      </c>
      <c r="S8" s="15"/>
      <c r="T8" s="17" t="s">
        <v>6</v>
      </c>
    </row>
    <row r="9" spans="1:20" x14ac:dyDescent="0.35">
      <c r="A9" s="17" t="str">
        <f>IF(Budget!E9="","",Budget!E9)</f>
        <v/>
      </c>
      <c r="B9" s="21" t="str">
        <f>IF(Budget!F9="","",Budget!F9)</f>
        <v/>
      </c>
      <c r="C9" s="18" t="str">
        <f t="shared" si="0"/>
        <v/>
      </c>
      <c r="D9" s="19" t="str">
        <f t="shared" si="1"/>
        <v/>
      </c>
      <c r="E9" s="15"/>
      <c r="F9" s="15"/>
      <c r="G9" s="68" t="str">
        <f t="shared" ref="G9:R9" si="8">$C$9</f>
        <v/>
      </c>
      <c r="H9" s="68" t="str">
        <f t="shared" si="8"/>
        <v/>
      </c>
      <c r="I9" s="68" t="str">
        <f t="shared" si="8"/>
        <v/>
      </c>
      <c r="J9" s="68" t="str">
        <f t="shared" si="8"/>
        <v/>
      </c>
      <c r="K9" s="68" t="str">
        <f t="shared" si="8"/>
        <v/>
      </c>
      <c r="L9" s="68" t="str">
        <f t="shared" si="8"/>
        <v/>
      </c>
      <c r="M9" s="68" t="str">
        <f t="shared" si="8"/>
        <v/>
      </c>
      <c r="N9" s="68" t="str">
        <f t="shared" si="8"/>
        <v/>
      </c>
      <c r="O9" s="68" t="str">
        <f t="shared" si="8"/>
        <v/>
      </c>
      <c r="P9" s="68" t="str">
        <f t="shared" si="8"/>
        <v/>
      </c>
      <c r="Q9" s="68" t="str">
        <f t="shared" si="8"/>
        <v/>
      </c>
      <c r="R9" s="68" t="str">
        <f t="shared" si="8"/>
        <v/>
      </c>
      <c r="S9" s="15"/>
      <c r="T9" s="24" t="s">
        <v>7</v>
      </c>
    </row>
    <row r="10" spans="1:20" x14ac:dyDescent="0.35">
      <c r="A10" s="17" t="str">
        <f>IF(Budget!E10="","",Budget!E10)</f>
        <v/>
      </c>
      <c r="B10" s="21" t="str">
        <f>IF(Budget!F10="","",Budget!F10)</f>
        <v/>
      </c>
      <c r="C10" s="18" t="str">
        <f t="shared" si="0"/>
        <v/>
      </c>
      <c r="D10" s="19" t="str">
        <f t="shared" si="1"/>
        <v/>
      </c>
      <c r="E10" s="15"/>
      <c r="F10" s="15"/>
      <c r="G10" s="68" t="str">
        <f t="shared" ref="G10:R10" si="9">$C$10</f>
        <v/>
      </c>
      <c r="H10" s="68" t="str">
        <f t="shared" si="9"/>
        <v/>
      </c>
      <c r="I10" s="68" t="str">
        <f t="shared" si="9"/>
        <v/>
      </c>
      <c r="J10" s="68" t="str">
        <f t="shared" si="9"/>
        <v/>
      </c>
      <c r="K10" s="68" t="str">
        <f t="shared" si="9"/>
        <v/>
      </c>
      <c r="L10" s="68" t="str">
        <f t="shared" si="9"/>
        <v/>
      </c>
      <c r="M10" s="68" t="str">
        <f t="shared" si="9"/>
        <v/>
      </c>
      <c r="N10" s="68" t="str">
        <f t="shared" si="9"/>
        <v/>
      </c>
      <c r="O10" s="68" t="str">
        <f t="shared" si="9"/>
        <v/>
      </c>
      <c r="P10" s="68" t="str">
        <f t="shared" si="9"/>
        <v/>
      </c>
      <c r="Q10" s="68" t="str">
        <f t="shared" si="9"/>
        <v/>
      </c>
      <c r="R10" s="68" t="str">
        <f t="shared" si="9"/>
        <v/>
      </c>
      <c r="S10" s="15"/>
      <c r="T10" s="15"/>
    </row>
    <row r="11" spans="1:20" x14ac:dyDescent="0.35">
      <c r="A11" s="17" t="str">
        <f>IF(Budget!E11="","",Budget!E11)</f>
        <v/>
      </c>
      <c r="B11" s="21" t="str">
        <f>IF(Budget!F11="","",Budget!F11)</f>
        <v/>
      </c>
      <c r="C11" s="18" t="str">
        <f t="shared" si="0"/>
        <v/>
      </c>
      <c r="D11" s="19" t="str">
        <f t="shared" si="1"/>
        <v/>
      </c>
      <c r="E11" s="15"/>
      <c r="F11" s="15"/>
      <c r="G11" s="68" t="str">
        <f t="shared" ref="G11:R11" si="10">$C$11</f>
        <v/>
      </c>
      <c r="H11" s="68" t="str">
        <f t="shared" si="10"/>
        <v/>
      </c>
      <c r="I11" s="68" t="str">
        <f t="shared" si="10"/>
        <v/>
      </c>
      <c r="J11" s="68" t="str">
        <f t="shared" si="10"/>
        <v/>
      </c>
      <c r="K11" s="68" t="str">
        <f t="shared" si="10"/>
        <v/>
      </c>
      <c r="L11" s="68" t="str">
        <f t="shared" si="10"/>
        <v/>
      </c>
      <c r="M11" s="68" t="str">
        <f t="shared" si="10"/>
        <v/>
      </c>
      <c r="N11" s="68" t="str">
        <f t="shared" si="10"/>
        <v/>
      </c>
      <c r="O11" s="68" t="str">
        <f t="shared" si="10"/>
        <v/>
      </c>
      <c r="P11" s="68" t="str">
        <f t="shared" si="10"/>
        <v/>
      </c>
      <c r="Q11" s="68" t="str">
        <f t="shared" si="10"/>
        <v/>
      </c>
      <c r="R11" s="68" t="str">
        <f t="shared" si="10"/>
        <v/>
      </c>
      <c r="S11" s="15"/>
      <c r="T11" s="15"/>
    </row>
    <row r="12" spans="1:20" x14ac:dyDescent="0.35">
      <c r="A12" s="17" t="str">
        <f>IF(Budget!E12="","",Budget!E12)</f>
        <v/>
      </c>
      <c r="B12" s="21" t="str">
        <f>IF(Budget!F12="","",Budget!F12)</f>
        <v/>
      </c>
      <c r="C12" s="18" t="str">
        <f t="shared" si="0"/>
        <v/>
      </c>
      <c r="D12" s="19" t="str">
        <f t="shared" si="1"/>
        <v/>
      </c>
      <c r="E12" s="15"/>
      <c r="F12" s="15"/>
      <c r="G12" s="68" t="str">
        <f t="shared" ref="G12:R12" si="11">$C$12</f>
        <v/>
      </c>
      <c r="H12" s="68" t="str">
        <f t="shared" si="11"/>
        <v/>
      </c>
      <c r="I12" s="68" t="str">
        <f t="shared" si="11"/>
        <v/>
      </c>
      <c r="J12" s="68" t="str">
        <f t="shared" si="11"/>
        <v/>
      </c>
      <c r="K12" s="68" t="str">
        <f t="shared" si="11"/>
        <v/>
      </c>
      <c r="L12" s="68" t="str">
        <f t="shared" si="11"/>
        <v/>
      </c>
      <c r="M12" s="68" t="str">
        <f t="shared" si="11"/>
        <v/>
      </c>
      <c r="N12" s="68" t="str">
        <f t="shared" si="11"/>
        <v/>
      </c>
      <c r="O12" s="68" t="str">
        <f t="shared" si="11"/>
        <v/>
      </c>
      <c r="P12" s="68" t="str">
        <f t="shared" si="11"/>
        <v/>
      </c>
      <c r="Q12" s="68" t="str">
        <f t="shared" si="11"/>
        <v/>
      </c>
      <c r="R12" s="68" t="str">
        <f t="shared" si="11"/>
        <v/>
      </c>
      <c r="S12" s="15"/>
      <c r="T12" s="15"/>
    </row>
    <row r="13" spans="1:20" x14ac:dyDescent="0.35">
      <c r="A13" s="17" t="str">
        <f>IF(Budget!E13="","",Budget!E13)</f>
        <v/>
      </c>
      <c r="B13" s="21" t="str">
        <f>IF(Budget!F13="","",Budget!F13)</f>
        <v/>
      </c>
      <c r="C13" s="18" t="str">
        <f>IF(B13="","",B13/12)</f>
        <v/>
      </c>
      <c r="D13" s="19" t="str">
        <f>IF(B13="","",B13/$A$2)</f>
        <v/>
      </c>
      <c r="E13" s="15"/>
      <c r="F13" s="15"/>
      <c r="G13" s="68" t="str">
        <f t="shared" ref="G13:R13" si="12">$C$13</f>
        <v/>
      </c>
      <c r="H13" s="68" t="str">
        <f t="shared" si="12"/>
        <v/>
      </c>
      <c r="I13" s="68" t="str">
        <f t="shared" si="12"/>
        <v/>
      </c>
      <c r="J13" s="68" t="str">
        <f t="shared" si="12"/>
        <v/>
      </c>
      <c r="K13" s="68" t="str">
        <f t="shared" si="12"/>
        <v/>
      </c>
      <c r="L13" s="68" t="str">
        <f t="shared" si="12"/>
        <v/>
      </c>
      <c r="M13" s="68" t="str">
        <f t="shared" si="12"/>
        <v/>
      </c>
      <c r="N13" s="68" t="str">
        <f t="shared" si="12"/>
        <v/>
      </c>
      <c r="O13" s="68" t="str">
        <f t="shared" si="12"/>
        <v/>
      </c>
      <c r="P13" s="68" t="str">
        <f t="shared" si="12"/>
        <v/>
      </c>
      <c r="Q13" s="68" t="str">
        <f t="shared" si="12"/>
        <v/>
      </c>
      <c r="R13" s="68" t="str">
        <f t="shared" si="12"/>
        <v/>
      </c>
      <c r="S13" s="15"/>
      <c r="T13" s="15"/>
    </row>
    <row r="14" spans="1:20" x14ac:dyDescent="0.35">
      <c r="A14" s="17" t="str">
        <f>IF(Budget!E14="","",Budget!E14)</f>
        <v/>
      </c>
      <c r="B14" s="21" t="str">
        <f>IF(Budget!F14="","",Budget!F14)</f>
        <v/>
      </c>
      <c r="C14" s="18" t="str">
        <f>IF(B14="","",B14/12)</f>
        <v/>
      </c>
      <c r="D14" s="19" t="str">
        <f>IF(B14="","",B14/$A$2)</f>
        <v/>
      </c>
      <c r="E14" s="15"/>
      <c r="F14" s="15"/>
      <c r="G14" s="68" t="str">
        <f t="shared" ref="G14:R14" si="13">$C$14</f>
        <v/>
      </c>
      <c r="H14" s="68" t="str">
        <f t="shared" si="13"/>
        <v/>
      </c>
      <c r="I14" s="68" t="str">
        <f t="shared" si="13"/>
        <v/>
      </c>
      <c r="J14" s="68" t="str">
        <f t="shared" si="13"/>
        <v/>
      </c>
      <c r="K14" s="68" t="str">
        <f t="shared" si="13"/>
        <v/>
      </c>
      <c r="L14" s="68" t="str">
        <f t="shared" si="13"/>
        <v/>
      </c>
      <c r="M14" s="68" t="str">
        <f t="shared" si="13"/>
        <v/>
      </c>
      <c r="N14" s="68" t="str">
        <f t="shared" si="13"/>
        <v/>
      </c>
      <c r="O14" s="68" t="str">
        <f t="shared" si="13"/>
        <v/>
      </c>
      <c r="P14" s="68" t="str">
        <f t="shared" si="13"/>
        <v/>
      </c>
      <c r="Q14" s="68" t="str">
        <f t="shared" si="13"/>
        <v/>
      </c>
      <c r="R14" s="68" t="str">
        <f t="shared" si="13"/>
        <v/>
      </c>
      <c r="S14" s="15"/>
      <c r="T14" s="15"/>
    </row>
    <row r="15" spans="1:20" x14ac:dyDescent="0.35">
      <c r="A15" s="17" t="str">
        <f>IF(Budget!E15="","",Budget!E15)</f>
        <v/>
      </c>
      <c r="B15" s="21" t="str">
        <f>IF(Budget!F15="","",Budget!F15)</f>
        <v/>
      </c>
      <c r="C15" s="18" t="str">
        <f t="shared" ref="C15:C16" si="14">IF(B15="","",B15/12)</f>
        <v/>
      </c>
      <c r="D15" s="19" t="str">
        <f t="shared" ref="D15:D16" si="15">IF(B15="","",B15/$A$2)</f>
        <v/>
      </c>
      <c r="E15" s="15"/>
      <c r="F15" s="15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15"/>
      <c r="T15" s="15"/>
    </row>
    <row r="16" spans="1:20" x14ac:dyDescent="0.35">
      <c r="A16" s="17" t="str">
        <f>IF(Budget!E16="","",Budget!E16)</f>
        <v/>
      </c>
      <c r="B16" s="21" t="str">
        <f>IF(Budget!F16="","",Budget!F16)</f>
        <v/>
      </c>
      <c r="C16" s="18" t="str">
        <f t="shared" si="14"/>
        <v/>
      </c>
      <c r="D16" s="19" t="str">
        <f t="shared" si="15"/>
        <v/>
      </c>
      <c r="E16" s="15"/>
      <c r="F16" s="15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15"/>
      <c r="T16" s="15"/>
    </row>
    <row r="17" spans="1:20" x14ac:dyDescent="0.35">
      <c r="A17" s="17" t="str">
        <f>IF(Budget!E17="","",Budget!E17)</f>
        <v/>
      </c>
      <c r="B17" s="21" t="str">
        <f>IF(Budget!F17="","",Budget!F17)</f>
        <v/>
      </c>
      <c r="C17" s="18" t="str">
        <f>IF(B17="","",B17/12)</f>
        <v/>
      </c>
      <c r="D17" s="19" t="str">
        <f>IF(B17="","",B17/$A$2)</f>
        <v/>
      </c>
      <c r="E17" s="15"/>
      <c r="F17" s="15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15"/>
      <c r="T17" s="15"/>
    </row>
    <row r="18" spans="1:20" x14ac:dyDescent="0.35">
      <c r="A18" s="24" t="str">
        <f>IF(Budget!E20="","",Budget!E20)</f>
        <v>Supermarket</v>
      </c>
      <c r="B18" s="25">
        <f>IF(Budget!F20="","",Budget!F20)</f>
        <v>6000</v>
      </c>
      <c r="C18" s="70">
        <f t="shared" ref="C18:C29" si="16">IF(B18="","",B18/12)</f>
        <v>500</v>
      </c>
      <c r="D18" s="71">
        <f t="shared" ref="D18:D29" si="17">IF(B18="","",B18/$A$2)</f>
        <v>0.1</v>
      </c>
      <c r="E18" s="15"/>
      <c r="F18" s="15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5"/>
      <c r="T18" s="15"/>
    </row>
    <row r="19" spans="1:20" x14ac:dyDescent="0.35">
      <c r="A19" s="24" t="str">
        <f>IF(Budget!E21="","",Budget!E21)</f>
        <v>Utilities</v>
      </c>
      <c r="B19" s="25">
        <f>IF(Budget!F21="","",Budget!F21)</f>
        <v>4000</v>
      </c>
      <c r="C19" s="70">
        <f t="shared" si="16"/>
        <v>333.33333333333331</v>
      </c>
      <c r="D19" s="71">
        <f t="shared" si="17"/>
        <v>6.6666666666666666E-2</v>
      </c>
      <c r="E19" s="15"/>
      <c r="F19" s="15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5"/>
      <c r="T19" s="15"/>
    </row>
    <row r="20" spans="1:20" x14ac:dyDescent="0.35">
      <c r="A20" s="24" t="str">
        <f>IF(Budget!E22="","",Budget!E22)</f>
        <v>Kids activities</v>
      </c>
      <c r="B20" s="25">
        <f>IF(Budget!F22="","",Budget!F22)</f>
        <v>3000</v>
      </c>
      <c r="C20" s="70">
        <f t="shared" si="16"/>
        <v>250</v>
      </c>
      <c r="D20" s="71">
        <f t="shared" si="17"/>
        <v>0.05</v>
      </c>
      <c r="E20" s="15"/>
      <c r="F20" s="15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5"/>
      <c r="T20" s="15"/>
    </row>
    <row r="21" spans="1:20" x14ac:dyDescent="0.35">
      <c r="A21" s="24" t="str">
        <f>IF(Budget!E23="","",Budget!E23)</f>
        <v>Clothing and shoes</v>
      </c>
      <c r="B21" s="25">
        <f>IF(Budget!F23="","",Budget!F23)</f>
        <v>1500</v>
      </c>
      <c r="C21" s="70">
        <f t="shared" si="16"/>
        <v>125</v>
      </c>
      <c r="D21" s="71">
        <f t="shared" si="17"/>
        <v>2.5000000000000001E-2</v>
      </c>
      <c r="E21" s="15"/>
      <c r="F21" s="15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5"/>
      <c r="T21" s="15"/>
    </row>
    <row r="22" spans="1:20" x14ac:dyDescent="0.35">
      <c r="A22" s="24" t="str">
        <f>IF(Budget!E24="","",Budget!E24)</f>
        <v>Transport</v>
      </c>
      <c r="B22" s="25">
        <f>IF(Budget!F24="","",Budget!F24)</f>
        <v>3000</v>
      </c>
      <c r="C22" s="70">
        <f t="shared" si="16"/>
        <v>250</v>
      </c>
      <c r="D22" s="71">
        <f t="shared" si="17"/>
        <v>0.05</v>
      </c>
      <c r="E22" s="15"/>
      <c r="F22" s="15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5"/>
      <c r="T22" s="15"/>
    </row>
    <row r="23" spans="1:20" x14ac:dyDescent="0.35">
      <c r="A23" s="24" t="str">
        <f>IF(Budget!E25="","",Budget!E25)</f>
        <v xml:space="preserve">Health </v>
      </c>
      <c r="B23" s="25">
        <f>IF(Budget!F25="","",Budget!F25)</f>
        <v>2000</v>
      </c>
      <c r="C23" s="70">
        <f t="shared" si="16"/>
        <v>166.66666666666666</v>
      </c>
      <c r="D23" s="71">
        <f t="shared" si="17"/>
        <v>3.3333333333333333E-2</v>
      </c>
      <c r="E23" s="15"/>
      <c r="F23" s="15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5"/>
      <c r="T23" s="15"/>
    </row>
    <row r="24" spans="1:20" x14ac:dyDescent="0.35">
      <c r="A24" s="24" t="str">
        <f>IF(Budget!E26="","",Budget!E26)</f>
        <v>Presents</v>
      </c>
      <c r="B24" s="25">
        <f>IF(Budget!F26="","",Budget!F26)</f>
        <v>300</v>
      </c>
      <c r="C24" s="70">
        <f t="shared" si="16"/>
        <v>25</v>
      </c>
      <c r="D24" s="71">
        <f t="shared" si="17"/>
        <v>5.0000000000000001E-3</v>
      </c>
      <c r="E24" s="15"/>
      <c r="F24" s="15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5"/>
      <c r="T24" s="15"/>
    </row>
    <row r="25" spans="1:20" x14ac:dyDescent="0.35">
      <c r="A25" s="24" t="str">
        <f>IF(Budget!E27="","",Budget!E27)</f>
        <v>Eating out</v>
      </c>
      <c r="B25" s="25">
        <f>IF(Budget!F27="","",Budget!F27)</f>
        <v>1000</v>
      </c>
      <c r="C25" s="70">
        <f t="shared" si="16"/>
        <v>83.333333333333329</v>
      </c>
      <c r="D25" s="71">
        <f t="shared" si="17"/>
        <v>1.6666666666666666E-2</v>
      </c>
      <c r="E25" s="15"/>
      <c r="F25" s="15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5"/>
      <c r="T25" s="15"/>
    </row>
    <row r="26" spans="1:20" x14ac:dyDescent="0.35">
      <c r="A26" s="24" t="str">
        <f>IF(Budget!E28="","",Budget!E28)</f>
        <v/>
      </c>
      <c r="B26" s="25" t="str">
        <f>IF(Budget!F28="","",Budget!F28)</f>
        <v/>
      </c>
      <c r="C26" s="70" t="str">
        <f t="shared" si="16"/>
        <v/>
      </c>
      <c r="D26" s="71" t="str">
        <f t="shared" si="17"/>
        <v/>
      </c>
      <c r="E26" s="15"/>
      <c r="F26" s="15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5"/>
      <c r="T26" s="15"/>
    </row>
    <row r="27" spans="1:20" x14ac:dyDescent="0.35">
      <c r="A27" s="24" t="str">
        <f>IF(Budget!E29="","",Budget!E29)</f>
        <v/>
      </c>
      <c r="B27" s="25" t="str">
        <f>IF(Budget!F29="","",Budget!F29)</f>
        <v/>
      </c>
      <c r="C27" s="70" t="str">
        <f t="shared" si="16"/>
        <v/>
      </c>
      <c r="D27" s="71" t="str">
        <f t="shared" si="17"/>
        <v/>
      </c>
      <c r="E27" s="15"/>
      <c r="F27" s="15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5"/>
      <c r="T27" s="15"/>
    </row>
    <row r="28" spans="1:20" x14ac:dyDescent="0.35">
      <c r="A28" s="24" t="str">
        <f>IF(Budget!E30="","",Budget!E30)</f>
        <v/>
      </c>
      <c r="B28" s="25" t="str">
        <f>IF(Budget!F30="","",Budget!F30)</f>
        <v/>
      </c>
      <c r="C28" s="70" t="str">
        <f t="shared" si="16"/>
        <v/>
      </c>
      <c r="D28" s="71" t="str">
        <f t="shared" si="17"/>
        <v/>
      </c>
      <c r="E28" s="15"/>
      <c r="F28" s="15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5"/>
      <c r="T28" s="15"/>
    </row>
    <row r="29" spans="1:20" x14ac:dyDescent="0.35">
      <c r="A29" s="24" t="str">
        <f>IF(Budget!E31="","",Budget!E31)</f>
        <v/>
      </c>
      <c r="B29" s="25" t="str">
        <f>IF(Budget!F31="","",Budget!F31)</f>
        <v/>
      </c>
      <c r="C29" s="70" t="str">
        <f t="shared" si="16"/>
        <v/>
      </c>
      <c r="D29" s="71" t="str">
        <f t="shared" si="17"/>
        <v/>
      </c>
      <c r="E29" s="15"/>
      <c r="F29" s="15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5"/>
      <c r="T29" s="15"/>
    </row>
    <row r="30" spans="1:20" x14ac:dyDescent="0.35">
      <c r="A30" s="24" t="str">
        <f>IF(Budget!E32="","",Budget!E32)</f>
        <v/>
      </c>
      <c r="B30" s="25" t="str">
        <f>IF(Budget!F32="","",Budget!F32)</f>
        <v/>
      </c>
      <c r="C30" s="70" t="str">
        <f t="shared" ref="C30:C34" si="18">IF(B30="","",B30/12)</f>
        <v/>
      </c>
      <c r="D30" s="71" t="str">
        <f t="shared" ref="D30:D34" si="19">IF(B30="","",B30/$A$2)</f>
        <v/>
      </c>
      <c r="E30" s="15"/>
      <c r="F30" s="15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5"/>
      <c r="T30" s="15"/>
    </row>
    <row r="31" spans="1:20" x14ac:dyDescent="0.35">
      <c r="A31" s="24" t="str">
        <f>IF(Budget!E33="","",Budget!E33)</f>
        <v/>
      </c>
      <c r="B31" s="25" t="str">
        <f>IF(Budget!F33="","",Budget!F33)</f>
        <v/>
      </c>
      <c r="C31" s="70" t="str">
        <f t="shared" si="18"/>
        <v/>
      </c>
      <c r="D31" s="71" t="str">
        <f t="shared" si="19"/>
        <v/>
      </c>
      <c r="E31" s="15"/>
      <c r="F31" s="15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5"/>
      <c r="T31" s="15"/>
    </row>
    <row r="32" spans="1:20" x14ac:dyDescent="0.35">
      <c r="A32" s="24" t="str">
        <f>IF(Budget!E34="","",Budget!E34)</f>
        <v/>
      </c>
      <c r="B32" s="25" t="str">
        <f>IF(Budget!F34="","",Budget!F34)</f>
        <v/>
      </c>
      <c r="C32" s="70" t="str">
        <f t="shared" si="18"/>
        <v/>
      </c>
      <c r="D32" s="71" t="str">
        <f t="shared" si="19"/>
        <v/>
      </c>
      <c r="E32" s="15"/>
      <c r="F32" s="15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5"/>
      <c r="T32" s="15"/>
    </row>
    <row r="33" spans="1:20" x14ac:dyDescent="0.35">
      <c r="A33" s="24" t="str">
        <f>IF(Budget!E35="","",Budget!E35)</f>
        <v/>
      </c>
      <c r="B33" s="25" t="str">
        <f>IF(Budget!F35="","",Budget!F35)</f>
        <v/>
      </c>
      <c r="C33" s="70" t="str">
        <f t="shared" si="18"/>
        <v/>
      </c>
      <c r="D33" s="71" t="str">
        <f t="shared" si="19"/>
        <v/>
      </c>
      <c r="E33" s="15"/>
      <c r="F33" s="15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5"/>
      <c r="T33" s="15"/>
    </row>
    <row r="34" spans="1:20" x14ac:dyDescent="0.35">
      <c r="A34" s="24" t="str">
        <f>IF(Budget!E36="","",Budget!E36)</f>
        <v/>
      </c>
      <c r="B34" s="25" t="str">
        <f>IF(Budget!F36="","",Budget!F36)</f>
        <v/>
      </c>
      <c r="C34" s="70" t="str">
        <f t="shared" si="18"/>
        <v/>
      </c>
      <c r="D34" s="71" t="str">
        <f t="shared" si="19"/>
        <v/>
      </c>
      <c r="E34" s="15"/>
      <c r="F34" s="15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5"/>
      <c r="T34" s="15"/>
    </row>
    <row r="35" spans="1:20" x14ac:dyDescent="0.35">
      <c r="A35" s="24" t="str">
        <f>IF(Budget!E37="","",Budget!E37)</f>
        <v/>
      </c>
      <c r="B35" s="25" t="str">
        <f>IF(Budget!F37="","",Budget!F37)</f>
        <v/>
      </c>
      <c r="C35" s="70" t="str">
        <f t="shared" ref="C35:C37" si="20">IF(B35="","",B35/12)</f>
        <v/>
      </c>
      <c r="D35" s="71" t="str">
        <f t="shared" ref="D35:D37" si="21">IF(B35="","",B35/$A$2)</f>
        <v/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15"/>
      <c r="T35" s="15"/>
    </row>
    <row r="36" spans="1:20" x14ac:dyDescent="0.35">
      <c r="A36" s="24" t="str">
        <f>IF(Budget!E38="","",Budget!E38)</f>
        <v/>
      </c>
      <c r="B36" s="25" t="str">
        <f>IF(Budget!F38="","",Budget!F38)</f>
        <v/>
      </c>
      <c r="C36" s="70" t="str">
        <f t="shared" si="20"/>
        <v/>
      </c>
      <c r="D36" s="71" t="str">
        <f t="shared" si="21"/>
        <v/>
      </c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15"/>
      <c r="T36" s="15"/>
    </row>
    <row r="37" spans="1:20" x14ac:dyDescent="0.35">
      <c r="A37" s="24" t="str">
        <f>IF(Budget!E39="","",Budget!E39)</f>
        <v/>
      </c>
      <c r="B37" s="25" t="str">
        <f>IF(Budget!F39="","",Budget!F39)</f>
        <v/>
      </c>
      <c r="C37" s="70" t="str">
        <f t="shared" si="20"/>
        <v/>
      </c>
      <c r="D37" s="71" t="str">
        <f t="shared" si="21"/>
        <v/>
      </c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15"/>
      <c r="T37" s="15"/>
    </row>
    <row r="38" spans="1:20" x14ac:dyDescent="0.35">
      <c r="A38" s="15"/>
      <c r="B38" s="12">
        <f>SUM(B3:B37)</f>
        <v>47800</v>
      </c>
      <c r="C38" s="12">
        <f t="shared" ref="C38:D38" si="22">SUM(C3:C37)</f>
        <v>3983.3333333333335</v>
      </c>
      <c r="D38" s="12">
        <f t="shared" si="22"/>
        <v>0.79666666666666675</v>
      </c>
      <c r="E38" s="26">
        <f>100%-D38</f>
        <v>0.20333333333333325</v>
      </c>
      <c r="F38" s="12">
        <f>A2-B38</f>
        <v>12200</v>
      </c>
      <c r="G38" s="12">
        <f>SUM(G3:G37)</f>
        <v>2250</v>
      </c>
      <c r="H38" s="12">
        <f t="shared" ref="H38:R38" si="23">SUM(H3:H37)</f>
        <v>2250</v>
      </c>
      <c r="I38" s="12">
        <f t="shared" si="23"/>
        <v>2250</v>
      </c>
      <c r="J38" s="12">
        <f t="shared" si="23"/>
        <v>2250</v>
      </c>
      <c r="K38" s="12">
        <f t="shared" si="23"/>
        <v>2250</v>
      </c>
      <c r="L38" s="12">
        <f t="shared" si="23"/>
        <v>2250</v>
      </c>
      <c r="M38" s="12">
        <f t="shared" si="23"/>
        <v>2250</v>
      </c>
      <c r="N38" s="12">
        <f t="shared" si="23"/>
        <v>2250</v>
      </c>
      <c r="O38" s="12">
        <f t="shared" si="23"/>
        <v>2250</v>
      </c>
      <c r="P38" s="12">
        <f t="shared" si="23"/>
        <v>2250</v>
      </c>
      <c r="Q38" s="12">
        <f t="shared" si="23"/>
        <v>2250</v>
      </c>
      <c r="R38" s="12">
        <f t="shared" si="23"/>
        <v>2250</v>
      </c>
      <c r="S38" s="15"/>
      <c r="T38" s="15"/>
    </row>
    <row r="39" spans="1:20" x14ac:dyDescent="0.35">
      <c r="A39" s="15" t="s">
        <v>40</v>
      </c>
      <c r="B39" s="15"/>
      <c r="C39" s="15"/>
      <c r="D39" s="15"/>
      <c r="E39" s="15"/>
      <c r="F39" s="15"/>
      <c r="G39" s="27">
        <f t="shared" ref="G39:R39" si="24">$C$38-G38</f>
        <v>1733.3333333333335</v>
      </c>
      <c r="H39" s="27">
        <f t="shared" si="24"/>
        <v>1733.3333333333335</v>
      </c>
      <c r="I39" s="27">
        <f t="shared" si="24"/>
        <v>1733.3333333333335</v>
      </c>
      <c r="J39" s="27">
        <f t="shared" si="24"/>
        <v>1733.3333333333335</v>
      </c>
      <c r="K39" s="27">
        <f t="shared" si="24"/>
        <v>1733.3333333333335</v>
      </c>
      <c r="L39" s="27">
        <f t="shared" si="24"/>
        <v>1733.3333333333335</v>
      </c>
      <c r="M39" s="27">
        <f t="shared" si="24"/>
        <v>1733.3333333333335</v>
      </c>
      <c r="N39" s="27">
        <f t="shared" si="24"/>
        <v>1733.3333333333335</v>
      </c>
      <c r="O39" s="27">
        <f t="shared" si="24"/>
        <v>1733.3333333333335</v>
      </c>
      <c r="P39" s="27">
        <f t="shared" si="24"/>
        <v>1733.3333333333335</v>
      </c>
      <c r="Q39" s="27">
        <f t="shared" si="24"/>
        <v>1733.3333333333335</v>
      </c>
      <c r="R39" s="27">
        <f t="shared" si="24"/>
        <v>1733.3333333333335</v>
      </c>
      <c r="S39" s="15"/>
      <c r="T39" s="15"/>
    </row>
    <row r="40" spans="1:20" x14ac:dyDescent="0.35">
      <c r="A40" s="15" t="s">
        <v>41</v>
      </c>
      <c r="B40" s="15"/>
      <c r="C40" s="15"/>
      <c r="D40" s="15"/>
      <c r="E40" s="15"/>
      <c r="F40" s="15"/>
      <c r="G40" s="26">
        <f t="shared" ref="G40:R40" si="25">100%-G41</f>
        <v>0.44999999999999996</v>
      </c>
      <c r="H40" s="26">
        <f t="shared" si="25"/>
        <v>0.44999999999999996</v>
      </c>
      <c r="I40" s="26">
        <f t="shared" si="25"/>
        <v>0.44999999999999996</v>
      </c>
      <c r="J40" s="26">
        <f t="shared" si="25"/>
        <v>0.44999999999999996</v>
      </c>
      <c r="K40" s="26">
        <f t="shared" si="25"/>
        <v>0.44999999999999996</v>
      </c>
      <c r="L40" s="26">
        <f t="shared" si="25"/>
        <v>0.44999999999999996</v>
      </c>
      <c r="M40" s="26">
        <f t="shared" si="25"/>
        <v>0.44999999999999996</v>
      </c>
      <c r="N40" s="26">
        <f t="shared" si="25"/>
        <v>0.44999999999999996</v>
      </c>
      <c r="O40" s="26">
        <f t="shared" si="25"/>
        <v>0.44999999999999996</v>
      </c>
      <c r="P40" s="26">
        <f t="shared" si="25"/>
        <v>0.44999999999999996</v>
      </c>
      <c r="Q40" s="26">
        <f t="shared" si="25"/>
        <v>0.44999999999999996</v>
      </c>
      <c r="R40" s="26">
        <f t="shared" si="25"/>
        <v>0.44999999999999996</v>
      </c>
    </row>
    <row r="41" spans="1:20" x14ac:dyDescent="0.35">
      <c r="A41" s="15" t="s">
        <v>39</v>
      </c>
      <c r="B41" s="15"/>
      <c r="C41" s="15"/>
      <c r="D41" s="15"/>
      <c r="E41" s="15"/>
      <c r="F41" s="15"/>
      <c r="G41" s="26">
        <f t="shared" ref="G41:R41" si="26">($A$1-G38)/$A$1</f>
        <v>0.55000000000000004</v>
      </c>
      <c r="H41" s="26">
        <f t="shared" si="26"/>
        <v>0.55000000000000004</v>
      </c>
      <c r="I41" s="26">
        <f t="shared" si="26"/>
        <v>0.55000000000000004</v>
      </c>
      <c r="J41" s="26">
        <f t="shared" si="26"/>
        <v>0.55000000000000004</v>
      </c>
      <c r="K41" s="26">
        <f t="shared" si="26"/>
        <v>0.55000000000000004</v>
      </c>
      <c r="L41" s="26">
        <f t="shared" si="26"/>
        <v>0.55000000000000004</v>
      </c>
      <c r="M41" s="26">
        <f t="shared" si="26"/>
        <v>0.55000000000000004</v>
      </c>
      <c r="N41" s="26">
        <f t="shared" si="26"/>
        <v>0.55000000000000004</v>
      </c>
      <c r="O41" s="26">
        <f t="shared" si="26"/>
        <v>0.55000000000000004</v>
      </c>
      <c r="P41" s="26">
        <f t="shared" si="26"/>
        <v>0.55000000000000004</v>
      </c>
      <c r="Q41" s="26">
        <f t="shared" si="26"/>
        <v>0.55000000000000004</v>
      </c>
      <c r="R41" s="26">
        <f t="shared" si="26"/>
        <v>0.55000000000000004</v>
      </c>
    </row>
  </sheetData>
  <sheetProtection algorithmName="SHA-512" hashValue="5sJqu4P3SIZdRMcyxUxxiY8MVvPXz6JrSVHjDgqiDGGMmoBCaWC3xwVHZnMMZyUqH3LEfKxcQgNh+VNwjJ1avQ==" saltValue="AU3Yb1PMoRJR9MsRyO8Zhg==" spinCount="100000" sheet="1" objects="1" scenarios="1"/>
  <mergeCells count="1">
    <mergeCell ref="G1:R1"/>
  </mergeCells>
  <conditionalFormatting sqref="A2:B2">
    <cfRule type="cellIs" dxfId="136" priority="126" operator="lessThan">
      <formula>0</formula>
    </cfRule>
  </conditionalFormatting>
  <conditionalFormatting sqref="C3:C37">
    <cfRule type="cellIs" dxfId="135" priority="127" operator="lessThan">
      <formula>0</formula>
    </cfRule>
  </conditionalFormatting>
  <conditionalFormatting sqref="G3:R3">
    <cfRule type="cellIs" dxfId="134" priority="121" operator="lessThan">
      <formula>$C$3</formula>
    </cfRule>
    <cfRule type="cellIs" dxfId="133" priority="83" operator="lessThan">
      <formula>$C$3</formula>
    </cfRule>
    <cfRule type="cellIs" dxfId="132" priority="84" operator="greaterThan">
      <formula>$C$3</formula>
    </cfRule>
    <cfRule type="cellIs" dxfId="131" priority="123" operator="equal">
      <formula>$C$3</formula>
    </cfRule>
    <cfRule type="cellIs" dxfId="130" priority="122" operator="greaterThan">
      <formula>$C$3</formula>
    </cfRule>
  </conditionalFormatting>
  <conditionalFormatting sqref="G4:R4">
    <cfRule type="cellIs" dxfId="129" priority="81" operator="lessThan">
      <formula>$C$4</formula>
    </cfRule>
    <cfRule type="cellIs" dxfId="128" priority="82" operator="greaterThan">
      <formula>$C$4</formula>
    </cfRule>
    <cfRule type="cellIs" dxfId="127" priority="120" operator="equal">
      <formula>$C$4</formula>
    </cfRule>
    <cfRule type="cellIs" dxfId="126" priority="119" operator="greaterThan">
      <formula>$C$4</formula>
    </cfRule>
    <cfRule type="cellIs" dxfId="125" priority="118" operator="lessThan">
      <formula>$C$4</formula>
    </cfRule>
  </conditionalFormatting>
  <conditionalFormatting sqref="G5:R5">
    <cfRule type="cellIs" dxfId="124" priority="79" operator="lessThan">
      <formula>$C$5</formula>
    </cfRule>
    <cfRule type="cellIs" dxfId="123" priority="80" operator="greaterThan">
      <formula>$C$5</formula>
    </cfRule>
    <cfRule type="cellIs" dxfId="122" priority="117" operator="equal">
      <formula>$C$5</formula>
    </cfRule>
    <cfRule type="cellIs" dxfId="121" priority="116" operator="greaterThan">
      <formula>$C$5</formula>
    </cfRule>
    <cfRule type="cellIs" dxfId="120" priority="115" operator="lessThan">
      <formula>$C$5</formula>
    </cfRule>
  </conditionalFormatting>
  <conditionalFormatting sqref="G6:R6">
    <cfRule type="cellIs" dxfId="119" priority="78" operator="lessThan">
      <formula>$C$6</formula>
    </cfRule>
    <cfRule type="cellIs" dxfId="118" priority="114" operator="equal">
      <formula>$C$6</formula>
    </cfRule>
    <cfRule type="cellIs" dxfId="117" priority="113" operator="greaterThan">
      <formula>$C$6</formula>
    </cfRule>
    <cfRule type="cellIs" dxfId="116" priority="112" operator="lessThan">
      <formula>$C$6</formula>
    </cfRule>
    <cfRule type="cellIs" dxfId="115" priority="77" operator="greaterThan">
      <formula>$C$6</formula>
    </cfRule>
  </conditionalFormatting>
  <conditionalFormatting sqref="G7:R7">
    <cfRule type="cellIs" dxfId="114" priority="109" operator="lessThan">
      <formula>$C$7</formula>
    </cfRule>
    <cfRule type="cellIs" dxfId="113" priority="110" operator="greaterThan">
      <formula>$C$7</formula>
    </cfRule>
    <cfRule type="cellIs" dxfId="112" priority="111" operator="equal">
      <formula>$C$7</formula>
    </cfRule>
    <cfRule type="cellIs" dxfId="111" priority="76" operator="greaterThan">
      <formula>$C$7</formula>
    </cfRule>
    <cfRule type="cellIs" dxfId="110" priority="75" operator="lessThan">
      <formula>$C$7</formula>
    </cfRule>
  </conditionalFormatting>
  <conditionalFormatting sqref="G8:R8">
    <cfRule type="cellIs" dxfId="109" priority="106" operator="greaterThan">
      <formula>$C$8</formula>
    </cfRule>
    <cfRule type="cellIs" dxfId="108" priority="107" operator="lessThan">
      <formula>$C$8</formula>
    </cfRule>
    <cfRule type="cellIs" dxfId="107" priority="108" operator="equal">
      <formula>$C$8</formula>
    </cfRule>
    <cfRule type="cellIs" dxfId="106" priority="73" operator="lessThan">
      <formula>$C$8</formula>
    </cfRule>
    <cfRule type="cellIs" dxfId="105" priority="74" operator="greaterThan">
      <formula>$C$8</formula>
    </cfRule>
  </conditionalFormatting>
  <conditionalFormatting sqref="G9:R9">
    <cfRule type="cellIs" dxfId="104" priority="72" operator="greaterThan">
      <formula>$C$9</formula>
    </cfRule>
    <cfRule type="cellIs" dxfId="103" priority="71" operator="lessThan">
      <formula>$C$9</formula>
    </cfRule>
    <cfRule type="cellIs" dxfId="102" priority="105" operator="equal">
      <formula>$C$9</formula>
    </cfRule>
    <cfRule type="cellIs" dxfId="101" priority="104" operator="greaterThan">
      <formula>$C$9</formula>
    </cfRule>
    <cfRule type="cellIs" dxfId="100" priority="103" operator="lessThan">
      <formula>$C$9</formula>
    </cfRule>
  </conditionalFormatting>
  <conditionalFormatting sqref="G10:R10">
    <cfRule type="cellIs" dxfId="99" priority="101" operator="greaterThan">
      <formula>$C$10</formula>
    </cfRule>
    <cfRule type="cellIs" dxfId="98" priority="100" operator="lessThan">
      <formula>$C$10</formula>
    </cfRule>
    <cfRule type="cellIs" dxfId="97" priority="69" operator="lessThan">
      <formula>$C$10</formula>
    </cfRule>
    <cfRule type="cellIs" dxfId="96" priority="70" operator="greaterThan">
      <formula>$C$10</formula>
    </cfRule>
    <cfRule type="cellIs" dxfId="95" priority="102" operator="equal">
      <formula>$C$10</formula>
    </cfRule>
  </conditionalFormatting>
  <conditionalFormatting sqref="G11:R11">
    <cfRule type="cellIs" dxfId="94" priority="99" operator="equal">
      <formula>$C$11</formula>
    </cfRule>
    <cfRule type="cellIs" dxfId="93" priority="98" operator="lessThan">
      <formula>$C$11</formula>
    </cfRule>
    <cfRule type="cellIs" dxfId="92" priority="97" operator="greaterThan">
      <formula>$C$11</formula>
    </cfRule>
    <cfRule type="cellIs" dxfId="91" priority="67" operator="lessThan">
      <formula>$C$11</formula>
    </cfRule>
    <cfRule type="cellIs" dxfId="90" priority="68" operator="greaterThan">
      <formula>$C$11</formula>
    </cfRule>
  </conditionalFormatting>
  <conditionalFormatting sqref="G12:R12">
    <cfRule type="cellIs" dxfId="89" priority="96" operator="equal">
      <formula>$C$12</formula>
    </cfRule>
    <cfRule type="cellIs" dxfId="88" priority="66" operator="greaterThan">
      <formula>$C$12</formula>
    </cfRule>
    <cfRule type="cellIs" dxfId="87" priority="95" operator="greaterThan">
      <formula>$C$12</formula>
    </cfRule>
    <cfRule type="cellIs" dxfId="86" priority="65" operator="lessThan">
      <formula>$C$12</formula>
    </cfRule>
    <cfRule type="cellIs" dxfId="85" priority="94" operator="lessThan">
      <formula>$C$12</formula>
    </cfRule>
  </conditionalFormatting>
  <conditionalFormatting sqref="G13:R13">
    <cfRule type="cellIs" dxfId="84" priority="91" operator="lessThan">
      <formula>$C$13</formula>
    </cfRule>
    <cfRule type="cellIs" dxfId="83" priority="92" operator="greaterThan">
      <formula>$C$13</formula>
    </cfRule>
    <cfRule type="cellIs" dxfId="82" priority="93" operator="equal">
      <formula>$C$13</formula>
    </cfRule>
    <cfRule type="cellIs" dxfId="81" priority="63" operator="lessThan">
      <formula>$C$13</formula>
    </cfRule>
    <cfRule type="cellIs" dxfId="80" priority="64" operator="greaterThan">
      <formula>$C$13</formula>
    </cfRule>
  </conditionalFormatting>
  <conditionalFormatting sqref="G14:R17">
    <cfRule type="cellIs" dxfId="79" priority="88" operator="lessThan">
      <formula>$C$14</formula>
    </cfRule>
    <cfRule type="cellIs" dxfId="78" priority="89" operator="greaterThan">
      <formula>$C$14</formula>
    </cfRule>
    <cfRule type="cellIs" dxfId="77" priority="90" operator="equal">
      <formula>$C$14</formula>
    </cfRule>
    <cfRule type="cellIs" dxfId="76" priority="62" operator="greaterThan">
      <formula>$C$14</formula>
    </cfRule>
    <cfRule type="cellIs" dxfId="75" priority="61" operator="lessThan">
      <formula>$C$14</formula>
    </cfRule>
  </conditionalFormatting>
  <conditionalFormatting sqref="G18:R18 R19:R21">
    <cfRule type="cellIs" dxfId="74" priority="85" operator="lessThan">
      <formula>$C$18</formula>
    </cfRule>
    <cfRule type="cellIs" dxfId="73" priority="86" operator="greaterThan">
      <formula>$C$18</formula>
    </cfRule>
    <cfRule type="cellIs" dxfId="72" priority="87" operator="equal">
      <formula>$C$18</formula>
    </cfRule>
  </conditionalFormatting>
  <conditionalFormatting sqref="G18:R18">
    <cfRule type="cellIs" dxfId="71" priority="59" operator="greaterThan">
      <formula>$C$18</formula>
    </cfRule>
    <cfRule type="cellIs" dxfId="70" priority="60" operator="equal">
      <formula>$C$18</formula>
    </cfRule>
    <cfRule type="cellIs" dxfId="69" priority="58" operator="lessThan">
      <formula>$C$18</formula>
    </cfRule>
  </conditionalFormatting>
  <conditionalFormatting sqref="G19:R19">
    <cfRule type="cellIs" dxfId="68" priority="57" operator="equal">
      <formula>$C$19</formula>
    </cfRule>
    <cfRule type="cellIs" dxfId="67" priority="56" operator="greaterThan">
      <formula>$C$19</formula>
    </cfRule>
    <cfRule type="cellIs" dxfId="66" priority="55" operator="lessThan">
      <formula>$C$19</formula>
    </cfRule>
  </conditionalFormatting>
  <conditionalFormatting sqref="G20:R20">
    <cfRule type="cellIs" dxfId="65" priority="54" operator="equal">
      <formula>$C$20</formula>
    </cfRule>
    <cfRule type="cellIs" dxfId="64" priority="53" operator="greaterThan">
      <formula>$C$20</formula>
    </cfRule>
    <cfRule type="cellIs" dxfId="63" priority="52" operator="lessThan">
      <formula>$C$20</formula>
    </cfRule>
  </conditionalFormatting>
  <conditionalFormatting sqref="G21:R21">
    <cfRule type="cellIs" dxfId="62" priority="50" operator="equal">
      <formula>$C$21</formula>
    </cfRule>
    <cfRule type="cellIs" dxfId="61" priority="48" operator="lessThan">
      <formula>$C$21</formula>
    </cfRule>
    <cfRule type="cellIs" dxfId="60" priority="49" operator="greaterThan">
      <formula>$C$21</formula>
    </cfRule>
  </conditionalFormatting>
  <conditionalFormatting sqref="G22:R22">
    <cfRule type="cellIs" dxfId="59" priority="45" operator="lessThan">
      <formula>$C$22</formula>
    </cfRule>
    <cfRule type="cellIs" dxfId="58" priority="46" operator="greaterThan">
      <formula>$C$22</formula>
    </cfRule>
    <cfRule type="cellIs" dxfId="57" priority="47" operator="equal">
      <formula>$C$22</formula>
    </cfRule>
  </conditionalFormatting>
  <conditionalFormatting sqref="G23:R23">
    <cfRule type="cellIs" dxfId="56" priority="44" operator="equal">
      <formula>$C$23</formula>
    </cfRule>
    <cfRule type="cellIs" dxfId="55" priority="43" operator="greaterThan">
      <formula>$C$23</formula>
    </cfRule>
    <cfRule type="cellIs" dxfId="54" priority="42" operator="lessThan">
      <formula>$C$23</formula>
    </cfRule>
  </conditionalFormatting>
  <conditionalFormatting sqref="G24:R24">
    <cfRule type="cellIs" dxfId="53" priority="39" operator="lessThan">
      <formula>$C$24</formula>
    </cfRule>
    <cfRule type="cellIs" dxfId="52" priority="41" operator="equal">
      <formula>$C$24</formula>
    </cfRule>
    <cfRule type="cellIs" dxfId="51" priority="40" operator="greaterThan">
      <formula>$C$24</formula>
    </cfRule>
  </conditionalFormatting>
  <conditionalFormatting sqref="G25:R25">
    <cfRule type="cellIs" dxfId="50" priority="37" operator="greaterThan">
      <formula>$C$25</formula>
    </cfRule>
    <cfRule type="cellIs" dxfId="49" priority="36" operator="lessThan">
      <formula>$C$25</formula>
    </cfRule>
    <cfRule type="cellIs" dxfId="48" priority="38" operator="equal">
      <formula>$C$25</formula>
    </cfRule>
  </conditionalFormatting>
  <conditionalFormatting sqref="G26:R26">
    <cfRule type="cellIs" dxfId="47" priority="33" operator="lessThan">
      <formula>$C$26</formula>
    </cfRule>
    <cfRule type="cellIs" dxfId="46" priority="35" operator="equal">
      <formula>$C$26</formula>
    </cfRule>
    <cfRule type="cellIs" dxfId="45" priority="34" operator="greaterThan">
      <formula>$C$26</formula>
    </cfRule>
  </conditionalFormatting>
  <conditionalFormatting sqref="G27:R27">
    <cfRule type="cellIs" dxfId="44" priority="30" operator="lessThan">
      <formula>$C$27</formula>
    </cfRule>
    <cfRule type="cellIs" dxfId="43" priority="32" operator="equal">
      <formula>$C$27</formula>
    </cfRule>
    <cfRule type="cellIs" dxfId="42" priority="31" operator="greaterThan">
      <formula>$C$27</formula>
    </cfRule>
  </conditionalFormatting>
  <conditionalFormatting sqref="G28:R28">
    <cfRule type="cellIs" dxfId="41" priority="27" operator="lessThan">
      <formula>$C$28</formula>
    </cfRule>
    <cfRule type="cellIs" dxfId="40" priority="29" operator="equal">
      <formula>$C$28</formula>
    </cfRule>
    <cfRule type="cellIs" dxfId="39" priority="28" operator="greaterThan">
      <formula>$C$28</formula>
    </cfRule>
  </conditionalFormatting>
  <conditionalFormatting sqref="G29:R31">
    <cfRule type="cellIs" dxfId="38" priority="26" operator="equal">
      <formula>$C$29</formula>
    </cfRule>
    <cfRule type="cellIs" dxfId="37" priority="25" operator="greaterThan">
      <formula>$C$29</formula>
    </cfRule>
    <cfRule type="cellIs" dxfId="36" priority="24" operator="lessThan">
      <formula>$C$29</formula>
    </cfRule>
  </conditionalFormatting>
  <conditionalFormatting sqref="G32:R33">
    <cfRule type="cellIs" dxfId="35" priority="23" operator="equal">
      <formula>$C$32</formula>
    </cfRule>
    <cfRule type="cellIs" dxfId="34" priority="22" operator="greaterThan">
      <formula>$C$32</formula>
    </cfRule>
    <cfRule type="cellIs" dxfId="33" priority="21" operator="lessThan">
      <formula>$C$32</formula>
    </cfRule>
  </conditionalFormatting>
  <conditionalFormatting sqref="G34:R34">
    <cfRule type="cellIs" dxfId="32" priority="20" operator="equal">
      <formula>$C$34</formula>
    </cfRule>
    <cfRule type="cellIs" dxfId="31" priority="19" operator="greaterThan">
      <formula>$C$34</formula>
    </cfRule>
  </conditionalFormatting>
  <conditionalFormatting sqref="G34:R35">
    <cfRule type="cellIs" dxfId="30" priority="12" operator="lessThan">
      <formula>$C$34</formula>
    </cfRule>
  </conditionalFormatting>
  <conditionalFormatting sqref="G35:R35">
    <cfRule type="cellIs" dxfId="29" priority="4" operator="greaterThan">
      <formula>$C$35</formula>
    </cfRule>
    <cfRule type="cellIs" dxfId="28" priority="5" operator="equal">
      <formula>$C$35</formula>
    </cfRule>
    <cfRule type="cellIs" dxfId="27" priority="6" operator="lessThan">
      <formula>$C$35</formula>
    </cfRule>
    <cfRule type="cellIs" dxfId="26" priority="13" operator="greaterThan">
      <formula>$C$35</formula>
    </cfRule>
    <cfRule type="cellIs" dxfId="25" priority="11" operator="equal">
      <formula>$C$34</formula>
    </cfRule>
  </conditionalFormatting>
  <conditionalFormatting sqref="G36:R36">
    <cfRule type="cellIs" dxfId="24" priority="8" operator="greaterThan">
      <formula>$C$36</formula>
    </cfRule>
    <cfRule type="cellIs" dxfId="23" priority="7" operator="lessThan">
      <formula>$C$36</formula>
    </cfRule>
    <cfRule type="cellIs" dxfId="22" priority="9" operator="lessThan">
      <formula>$C$36</formula>
    </cfRule>
    <cfRule type="cellIs" dxfId="21" priority="10" operator="equal">
      <formula>$C$36</formula>
    </cfRule>
  </conditionalFormatting>
  <conditionalFormatting sqref="G37:R37">
    <cfRule type="cellIs" dxfId="20" priority="1" operator="equal">
      <formula>$C$37</formula>
    </cfRule>
    <cfRule type="cellIs" dxfId="19" priority="3" operator="greaterThan">
      <formula>$C$37</formula>
    </cfRule>
    <cfRule type="cellIs" dxfId="18" priority="2" operator="lessThan">
      <formula>$C$37</formula>
    </cfRule>
  </conditionalFormatting>
  <conditionalFormatting sqref="G38:R38">
    <cfRule type="cellIs" dxfId="17" priority="16" operator="greaterThan">
      <formula>$C$38</formula>
    </cfRule>
  </conditionalFormatting>
  <conditionalFormatting sqref="G39:R39">
    <cfRule type="cellIs" dxfId="16" priority="14" operator="lessThan">
      <formula>0</formula>
    </cfRule>
  </conditionalFormatting>
  <conditionalFormatting sqref="G40:R40">
    <cfRule type="cellIs" dxfId="15" priority="15" operator="greaterThan">
      <formula>$D$38</formula>
    </cfRule>
  </conditionalFormatting>
  <conditionalFormatting sqref="G41:R41">
    <cfRule type="cellIs" dxfId="14" priority="17" operator="lessThan">
      <formula>$E$38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82D1-5E8A-4268-879E-E54C79706A11}">
  <dimension ref="A1:I117"/>
  <sheetViews>
    <sheetView workbookViewId="0">
      <pane xSplit="1" topLeftCell="B1" activePane="topRight" state="frozen"/>
      <selection pane="topRight" activeCell="F12" sqref="F12"/>
    </sheetView>
  </sheetViews>
  <sheetFormatPr defaultRowHeight="14.5" x14ac:dyDescent="0.35"/>
  <cols>
    <col min="1" max="1" width="33.26953125" bestFit="1" customWidth="1"/>
    <col min="2" max="2" width="39" bestFit="1" customWidth="1"/>
    <col min="3" max="3" width="41" bestFit="1" customWidth="1"/>
    <col min="4" max="4" width="34.81640625" bestFit="1" customWidth="1"/>
    <col min="5" max="5" width="40" bestFit="1" customWidth="1"/>
    <col min="6" max="6" width="42.1796875" bestFit="1" customWidth="1"/>
    <col min="7" max="7" width="36.1796875" bestFit="1" customWidth="1"/>
    <col min="8" max="8" width="27.26953125" bestFit="1" customWidth="1"/>
    <col min="9" max="9" width="18.54296875" bestFit="1" customWidth="1"/>
  </cols>
  <sheetData>
    <row r="1" spans="1:9" x14ac:dyDescent="0.35">
      <c r="B1" s="3" t="s">
        <v>45</v>
      </c>
      <c r="C1" s="3" t="s">
        <v>46</v>
      </c>
      <c r="D1" s="3" t="s">
        <v>58</v>
      </c>
      <c r="E1" s="3" t="s">
        <v>47</v>
      </c>
      <c r="F1" s="3" t="s">
        <v>52</v>
      </c>
      <c r="G1" s="3" t="s">
        <v>59</v>
      </c>
    </row>
    <row r="2" spans="1:9" x14ac:dyDescent="0.35">
      <c r="A2" t="str">
        <f>Tracking!A3</f>
        <v>Mortgage</v>
      </c>
      <c r="B2" s="27">
        <f>SUM(Tracking!G3:R3)</f>
        <v>20000</v>
      </c>
      <c r="C2" s="27">
        <f>Tracking!B3</f>
        <v>20000</v>
      </c>
      <c r="D2" s="27">
        <f>C2-B2</f>
        <v>0</v>
      </c>
      <c r="E2" s="27">
        <f>AVERAGE(Tracking!G3:R3)</f>
        <v>1666.6666666666667</v>
      </c>
      <c r="F2" s="27">
        <f>Tracking!C3</f>
        <v>1666.6666666666667</v>
      </c>
      <c r="G2" s="27">
        <f>F2-E2</f>
        <v>0</v>
      </c>
      <c r="H2" s="2"/>
      <c r="I2" s="2"/>
    </row>
    <row r="3" spans="1:9" x14ac:dyDescent="0.35">
      <c r="A3" t="str">
        <f>Tracking!A4</f>
        <v>Rates</v>
      </c>
      <c r="B3" s="27">
        <f>SUM(Tracking!G4:R4)</f>
        <v>4000.0000000000005</v>
      </c>
      <c r="C3" s="27">
        <f>Tracking!B4</f>
        <v>4000</v>
      </c>
      <c r="D3" s="27">
        <f t="shared" ref="D3:D17" si="0">C3-B3</f>
        <v>0</v>
      </c>
      <c r="E3" s="27">
        <f>AVERAGE(Tracking!G4:R4)</f>
        <v>333.33333333333337</v>
      </c>
      <c r="F3" s="27">
        <f>Tracking!C4</f>
        <v>333.33333333333331</v>
      </c>
      <c r="G3" s="27">
        <f t="shared" ref="G3:G17" si="1">F3-E3</f>
        <v>0</v>
      </c>
      <c r="H3" s="2"/>
      <c r="I3" s="2"/>
    </row>
    <row r="4" spans="1:9" x14ac:dyDescent="0.35">
      <c r="A4" t="str">
        <f>Tracking!A18</f>
        <v>Supermarket</v>
      </c>
      <c r="B4" s="27">
        <f>SUM(Tracking!G18:R18)</f>
        <v>0</v>
      </c>
      <c r="C4" s="27">
        <f>Tracking!B18</f>
        <v>6000</v>
      </c>
      <c r="D4" s="27">
        <f t="shared" si="0"/>
        <v>6000</v>
      </c>
      <c r="E4" s="27" t="e">
        <f>AVERAGE(Tracking!G18:R18)</f>
        <v>#DIV/0!</v>
      </c>
      <c r="F4" s="27">
        <f>Tracking!C18</f>
        <v>500</v>
      </c>
      <c r="G4" s="27" t="e">
        <f t="shared" si="1"/>
        <v>#DIV/0!</v>
      </c>
      <c r="H4" s="2"/>
      <c r="I4" s="2"/>
    </row>
    <row r="5" spans="1:9" x14ac:dyDescent="0.35">
      <c r="A5" t="str">
        <f>Tracking!A19</f>
        <v>Utilities</v>
      </c>
      <c r="B5" s="27">
        <f>SUM(Tracking!G19:R19)</f>
        <v>0</v>
      </c>
      <c r="C5" s="27">
        <f>Tracking!B19</f>
        <v>4000</v>
      </c>
      <c r="D5" s="27">
        <f t="shared" si="0"/>
        <v>4000</v>
      </c>
      <c r="E5" s="27" t="e">
        <f>AVERAGE(Tracking!G19:R19)</f>
        <v>#DIV/0!</v>
      </c>
      <c r="F5" s="27">
        <f>Tracking!C19</f>
        <v>333.33333333333331</v>
      </c>
      <c r="G5" s="27" t="e">
        <f t="shared" si="1"/>
        <v>#DIV/0!</v>
      </c>
      <c r="H5" s="2"/>
      <c r="I5" s="2"/>
    </row>
    <row r="6" spans="1:9" x14ac:dyDescent="0.35">
      <c r="A6" t="str">
        <f>Tracking!A20</f>
        <v>Kids activities</v>
      </c>
      <c r="B6" s="27">
        <f>SUM(Tracking!G20:R20)</f>
        <v>0</v>
      </c>
      <c r="C6" s="27">
        <f>Tracking!B20</f>
        <v>3000</v>
      </c>
      <c r="D6" s="27">
        <f t="shared" si="0"/>
        <v>3000</v>
      </c>
      <c r="E6" s="27" t="e">
        <f>AVERAGE(Tracking!G20:R20)</f>
        <v>#DIV/0!</v>
      </c>
      <c r="F6" s="27">
        <f>Tracking!C20</f>
        <v>250</v>
      </c>
      <c r="G6" s="27" t="e">
        <f t="shared" si="1"/>
        <v>#DIV/0!</v>
      </c>
      <c r="H6" s="2"/>
      <c r="I6" s="2"/>
    </row>
    <row r="7" spans="1:9" x14ac:dyDescent="0.35">
      <c r="A7" t="str">
        <f>Tracking!A21</f>
        <v>Clothing and shoes</v>
      </c>
      <c r="B7" s="27">
        <f>SUM(Tracking!G21:R21)</f>
        <v>0</v>
      </c>
      <c r="C7" s="27">
        <f>Tracking!B21</f>
        <v>1500</v>
      </c>
      <c r="D7" s="27">
        <f t="shared" si="0"/>
        <v>1500</v>
      </c>
      <c r="E7" s="27" t="e">
        <f>AVERAGE(Tracking!G21:R21)</f>
        <v>#DIV/0!</v>
      </c>
      <c r="F7" s="27">
        <f>Tracking!C21</f>
        <v>125</v>
      </c>
      <c r="G7" s="27" t="e">
        <f t="shared" si="1"/>
        <v>#DIV/0!</v>
      </c>
      <c r="H7" s="2"/>
      <c r="I7" s="2"/>
    </row>
    <row r="8" spans="1:9" x14ac:dyDescent="0.35">
      <c r="A8" t="str">
        <f>Tracking!A22</f>
        <v>Transport</v>
      </c>
      <c r="B8" s="27">
        <f>SUM(Tracking!G22:R22)</f>
        <v>0</v>
      </c>
      <c r="C8" s="27">
        <f>Tracking!B22</f>
        <v>3000</v>
      </c>
      <c r="D8" s="27">
        <f t="shared" si="0"/>
        <v>3000</v>
      </c>
      <c r="E8" s="27" t="e">
        <f>AVERAGE(Tracking!G22:R22)</f>
        <v>#DIV/0!</v>
      </c>
      <c r="F8" s="27">
        <f>Tracking!C22</f>
        <v>250</v>
      </c>
      <c r="G8" s="27" t="e">
        <f t="shared" si="1"/>
        <v>#DIV/0!</v>
      </c>
      <c r="H8" s="2"/>
      <c r="I8" s="2"/>
    </row>
    <row r="9" spans="1:9" x14ac:dyDescent="0.35">
      <c r="A9" t="str">
        <f>Tracking!A23</f>
        <v xml:space="preserve">Health </v>
      </c>
      <c r="B9" s="27">
        <f>SUM(Tracking!G23:R23)</f>
        <v>0</v>
      </c>
      <c r="C9" s="27">
        <f>Tracking!B23</f>
        <v>2000</v>
      </c>
      <c r="D9" s="27">
        <f t="shared" si="0"/>
        <v>2000</v>
      </c>
      <c r="E9" s="27" t="e">
        <f>AVERAGE(Tracking!G23:R23)</f>
        <v>#DIV/0!</v>
      </c>
      <c r="F9" s="27">
        <f>Tracking!C23</f>
        <v>166.66666666666666</v>
      </c>
      <c r="G9" s="27" t="e">
        <f t="shared" si="1"/>
        <v>#DIV/0!</v>
      </c>
      <c r="H9" s="2"/>
      <c r="I9" s="2"/>
    </row>
    <row r="10" spans="1:9" x14ac:dyDescent="0.35">
      <c r="A10" t="str">
        <f>Tracking!A24</f>
        <v>Presents</v>
      </c>
      <c r="B10" s="27">
        <f>SUM(Tracking!G24:R24)</f>
        <v>0</v>
      </c>
      <c r="C10" s="27">
        <f>Tracking!B24</f>
        <v>300</v>
      </c>
      <c r="D10" s="27">
        <f t="shared" si="0"/>
        <v>300</v>
      </c>
      <c r="E10" s="27" t="e">
        <f>AVERAGE(Tracking!G24:R24)</f>
        <v>#DIV/0!</v>
      </c>
      <c r="F10" s="27">
        <f>Tracking!C24</f>
        <v>25</v>
      </c>
      <c r="G10" s="27" t="e">
        <f t="shared" si="1"/>
        <v>#DIV/0!</v>
      </c>
      <c r="H10" s="2"/>
      <c r="I10" s="2"/>
    </row>
    <row r="11" spans="1:9" x14ac:dyDescent="0.35">
      <c r="A11" t="str">
        <f>Tracking!A25</f>
        <v>Eating out</v>
      </c>
      <c r="B11" s="27">
        <f>SUM(Tracking!G25:R25)</f>
        <v>0</v>
      </c>
      <c r="C11" s="27">
        <f>Tracking!B25</f>
        <v>1000</v>
      </c>
      <c r="D11" s="27">
        <f t="shared" si="0"/>
        <v>1000</v>
      </c>
      <c r="E11" s="27" t="e">
        <f>AVERAGE(Tracking!G25:R25)</f>
        <v>#DIV/0!</v>
      </c>
      <c r="F11" s="27">
        <f>Tracking!C25</f>
        <v>83.333333333333329</v>
      </c>
      <c r="G11" s="27" t="e">
        <f t="shared" si="1"/>
        <v>#DIV/0!</v>
      </c>
      <c r="H11" s="2"/>
      <c r="I11" s="2"/>
    </row>
    <row r="12" spans="1:9" x14ac:dyDescent="0.35">
      <c r="A12" t="str">
        <f>Tracking!A26</f>
        <v/>
      </c>
      <c r="B12" s="27">
        <f>SUM(Tracking!G26:R26)</f>
        <v>0</v>
      </c>
      <c r="C12" s="27" t="str">
        <f>Tracking!B26</f>
        <v/>
      </c>
      <c r="D12" s="27" t="e">
        <f t="shared" si="0"/>
        <v>#VALUE!</v>
      </c>
      <c r="E12" s="27" t="e">
        <f>AVERAGE(Tracking!G26:R26)</f>
        <v>#DIV/0!</v>
      </c>
      <c r="F12" s="27" t="str">
        <f>Tracking!C26</f>
        <v/>
      </c>
      <c r="G12" s="27" t="e">
        <f t="shared" si="1"/>
        <v>#VALUE!</v>
      </c>
      <c r="H12" s="2"/>
      <c r="I12" s="2"/>
    </row>
    <row r="13" spans="1:9" x14ac:dyDescent="0.35">
      <c r="A13" t="str">
        <f>Tracking!A27</f>
        <v/>
      </c>
      <c r="B13" s="27">
        <f>SUM(Tracking!G27:R27)</f>
        <v>0</v>
      </c>
      <c r="C13" s="27" t="str">
        <f>Tracking!B27</f>
        <v/>
      </c>
      <c r="D13" s="27" t="e">
        <f t="shared" si="0"/>
        <v>#VALUE!</v>
      </c>
      <c r="E13" s="27" t="e">
        <f>AVERAGE(Tracking!G27:R27)</f>
        <v>#DIV/0!</v>
      </c>
      <c r="F13" s="27" t="str">
        <f>Tracking!C27</f>
        <v/>
      </c>
      <c r="G13" s="27" t="e">
        <f t="shared" si="1"/>
        <v>#VALUE!</v>
      </c>
      <c r="H13" s="2"/>
      <c r="I13" s="2"/>
    </row>
    <row r="14" spans="1:9" x14ac:dyDescent="0.35">
      <c r="A14" t="str">
        <f>Tracking!A28</f>
        <v/>
      </c>
      <c r="B14" s="27">
        <f>SUM(Tracking!G28:R28)</f>
        <v>0</v>
      </c>
      <c r="C14" s="27" t="str">
        <f>Tracking!B28</f>
        <v/>
      </c>
      <c r="D14" s="27" t="e">
        <f t="shared" si="0"/>
        <v>#VALUE!</v>
      </c>
      <c r="E14" s="27" t="e">
        <f>AVERAGE(Tracking!G28:R28)</f>
        <v>#DIV/0!</v>
      </c>
      <c r="F14" s="27" t="str">
        <f>Tracking!C28</f>
        <v/>
      </c>
      <c r="G14" s="27" t="e">
        <f t="shared" si="1"/>
        <v>#VALUE!</v>
      </c>
      <c r="H14" s="2"/>
      <c r="I14" s="2"/>
    </row>
    <row r="15" spans="1:9" x14ac:dyDescent="0.35">
      <c r="A15" t="str">
        <f>Tracking!A29</f>
        <v/>
      </c>
      <c r="B15" s="27">
        <f>SUM(Tracking!G29:R29)</f>
        <v>0</v>
      </c>
      <c r="C15" s="27" t="str">
        <f>Tracking!B29</f>
        <v/>
      </c>
      <c r="D15" s="27" t="e">
        <f t="shared" si="0"/>
        <v>#VALUE!</v>
      </c>
      <c r="E15" s="27" t="e">
        <f>AVERAGE(Tracking!G29:R29)</f>
        <v>#DIV/0!</v>
      </c>
      <c r="F15" s="27" t="str">
        <f>Tracking!C29</f>
        <v/>
      </c>
      <c r="G15" s="27" t="e">
        <f t="shared" si="1"/>
        <v>#VALUE!</v>
      </c>
      <c r="H15" s="2"/>
      <c r="I15" s="2"/>
    </row>
    <row r="16" spans="1:9" x14ac:dyDescent="0.35">
      <c r="A16" t="str">
        <f>Tracking!A32</f>
        <v/>
      </c>
      <c r="B16" s="27">
        <f>SUM(Tracking!G32:R32)</f>
        <v>0</v>
      </c>
      <c r="C16" s="27" t="str">
        <f>Tracking!B32</f>
        <v/>
      </c>
      <c r="D16" s="27" t="e">
        <f t="shared" si="0"/>
        <v>#VALUE!</v>
      </c>
      <c r="E16" s="27" t="e">
        <f>AVERAGE(Tracking!G32:R32)</f>
        <v>#DIV/0!</v>
      </c>
      <c r="F16" s="27" t="str">
        <f>Tracking!C32</f>
        <v/>
      </c>
      <c r="G16" s="27" t="e">
        <f t="shared" si="1"/>
        <v>#VALUE!</v>
      </c>
      <c r="H16" s="2"/>
      <c r="I16" s="2"/>
    </row>
    <row r="17" spans="1:9" x14ac:dyDescent="0.35">
      <c r="A17" t="str">
        <f>Tracking!A34</f>
        <v/>
      </c>
      <c r="B17" s="27">
        <f>SUM(Tracking!G34:R34)</f>
        <v>0</v>
      </c>
      <c r="C17" s="27" t="str">
        <f>Tracking!B34</f>
        <v/>
      </c>
      <c r="D17" s="27" t="e">
        <f t="shared" si="0"/>
        <v>#VALUE!</v>
      </c>
      <c r="E17" s="27" t="e">
        <f>AVERAGE(Tracking!G34:R34)</f>
        <v>#DIV/0!</v>
      </c>
      <c r="F17" s="27" t="str">
        <f>Tracking!C34</f>
        <v/>
      </c>
      <c r="G17" s="27" t="e">
        <f t="shared" si="1"/>
        <v>#VALUE!</v>
      </c>
      <c r="H17" s="2"/>
      <c r="I17" s="2"/>
    </row>
    <row r="18" spans="1:9" x14ac:dyDescent="0.35">
      <c r="A18" s="3" t="s">
        <v>53</v>
      </c>
      <c r="B18" s="12">
        <f>SUM(B2:B17)</f>
        <v>24000</v>
      </c>
      <c r="C18" s="12">
        <f t="shared" ref="C18:G18" si="2">SUM(C2:C17)</f>
        <v>44800</v>
      </c>
      <c r="D18" s="12" t="e">
        <f t="shared" si="2"/>
        <v>#VALUE!</v>
      </c>
      <c r="E18" s="12" t="e">
        <f t="shared" si="2"/>
        <v>#DIV/0!</v>
      </c>
      <c r="F18" s="12">
        <f t="shared" si="2"/>
        <v>3733.3333333333335</v>
      </c>
      <c r="G18" s="12" t="e">
        <f t="shared" si="2"/>
        <v>#DIV/0!</v>
      </c>
      <c r="H18" s="2"/>
      <c r="I18" s="2"/>
    </row>
    <row r="19" spans="1:9" x14ac:dyDescent="0.35">
      <c r="C19" s="2"/>
      <c r="D19" s="2"/>
      <c r="E19" s="2"/>
      <c r="F19" s="2"/>
      <c r="G19" s="2"/>
      <c r="H19" s="2"/>
      <c r="I19" s="2"/>
    </row>
    <row r="20" spans="1:9" x14ac:dyDescent="0.35">
      <c r="C20" s="2"/>
      <c r="D20" s="2"/>
      <c r="E20" s="2"/>
      <c r="F20" s="2"/>
      <c r="G20" s="2"/>
      <c r="H20" s="2"/>
      <c r="I20" s="2"/>
    </row>
    <row r="21" spans="1:9" x14ac:dyDescent="0.35">
      <c r="C21" s="2"/>
      <c r="D21" s="2"/>
      <c r="E21" s="2"/>
      <c r="F21" s="2"/>
      <c r="G21" s="2"/>
      <c r="H21" s="2"/>
      <c r="I21" s="2"/>
    </row>
    <row r="22" spans="1:9" x14ac:dyDescent="0.35">
      <c r="C22" s="2"/>
      <c r="D22" s="2"/>
      <c r="E22" s="2"/>
      <c r="F22" s="2"/>
      <c r="G22" s="2"/>
      <c r="H22" s="2"/>
      <c r="I22" s="2"/>
    </row>
    <row r="23" spans="1:9" x14ac:dyDescent="0.35">
      <c r="C23" s="2"/>
      <c r="D23" s="2"/>
      <c r="E23" s="2"/>
      <c r="F23" s="2"/>
      <c r="G23" s="2"/>
      <c r="H23" s="2"/>
      <c r="I23" s="2"/>
    </row>
    <row r="24" spans="1:9" x14ac:dyDescent="0.35">
      <c r="C24" s="2"/>
      <c r="D24" s="2"/>
      <c r="E24" s="2"/>
      <c r="F24" s="2"/>
      <c r="G24" s="2"/>
      <c r="H24" s="2"/>
      <c r="I24" s="2"/>
    </row>
    <row r="25" spans="1:9" x14ac:dyDescent="0.35">
      <c r="C25" s="2"/>
      <c r="D25" s="2"/>
      <c r="E25" s="2"/>
      <c r="F25" s="2"/>
      <c r="G25" s="2"/>
      <c r="H25" s="2"/>
      <c r="I25" s="2"/>
    </row>
    <row r="26" spans="1:9" x14ac:dyDescent="0.35">
      <c r="C26" s="2"/>
      <c r="D26" s="2"/>
      <c r="E26" s="2"/>
      <c r="F26" s="2"/>
      <c r="G26" s="2"/>
      <c r="H26" s="2"/>
      <c r="I26" s="2"/>
    </row>
    <row r="27" spans="1:9" x14ac:dyDescent="0.35">
      <c r="C27" s="2"/>
      <c r="D27" s="2"/>
      <c r="E27" s="2"/>
      <c r="F27" s="2"/>
      <c r="G27" s="2"/>
      <c r="H27" s="2"/>
      <c r="I27" s="2"/>
    </row>
    <row r="28" spans="1:9" x14ac:dyDescent="0.35">
      <c r="C28" s="2"/>
      <c r="D28" s="2"/>
      <c r="E28" s="2"/>
      <c r="F28" s="2"/>
      <c r="G28" s="2"/>
      <c r="H28" s="2"/>
      <c r="I28" s="2"/>
    </row>
    <row r="29" spans="1:9" x14ac:dyDescent="0.35">
      <c r="C29" s="2"/>
      <c r="D29" s="2"/>
      <c r="E29" s="2"/>
      <c r="F29" s="2"/>
      <c r="G29" s="2"/>
      <c r="H29" s="2"/>
      <c r="I29" s="2"/>
    </row>
    <row r="30" spans="1:9" x14ac:dyDescent="0.35">
      <c r="C30" s="2"/>
      <c r="D30" s="2"/>
      <c r="E30" s="2"/>
      <c r="F30" s="2"/>
      <c r="G30" s="2"/>
      <c r="H30" s="2"/>
      <c r="I30" s="2"/>
    </row>
    <row r="31" spans="1:9" x14ac:dyDescent="0.35">
      <c r="C31" s="2"/>
      <c r="D31" s="2"/>
      <c r="E31" s="2"/>
      <c r="F31" s="2"/>
      <c r="G31" s="2"/>
      <c r="H31" s="2"/>
      <c r="I31" s="2"/>
    </row>
    <row r="32" spans="1:9" x14ac:dyDescent="0.35">
      <c r="C32" s="2"/>
      <c r="D32" s="2"/>
      <c r="E32" s="2"/>
      <c r="F32" s="2"/>
      <c r="G32" s="2"/>
      <c r="H32" s="2"/>
      <c r="I32" s="2"/>
    </row>
    <row r="33" spans="3:9" x14ac:dyDescent="0.35">
      <c r="C33" s="2"/>
      <c r="D33" s="2"/>
      <c r="E33" s="2"/>
      <c r="F33" s="2"/>
      <c r="G33" s="2"/>
      <c r="H33" s="2"/>
      <c r="I33" s="2"/>
    </row>
    <row r="34" spans="3:9" x14ac:dyDescent="0.35">
      <c r="C34" s="2"/>
      <c r="D34" s="2"/>
      <c r="E34" s="2"/>
      <c r="F34" s="2"/>
      <c r="G34" s="2"/>
      <c r="H34" s="2"/>
      <c r="I34" s="2"/>
    </row>
    <row r="35" spans="3:9" x14ac:dyDescent="0.35">
      <c r="C35" s="2"/>
      <c r="D35" s="2"/>
      <c r="E35" s="2"/>
      <c r="F35" s="2"/>
      <c r="G35" s="2"/>
      <c r="H35" s="2"/>
      <c r="I35" s="2"/>
    </row>
    <row r="36" spans="3:9" x14ac:dyDescent="0.35">
      <c r="C36" s="2"/>
      <c r="D36" s="2"/>
      <c r="E36" s="2"/>
      <c r="F36" s="2"/>
      <c r="G36" s="2"/>
      <c r="H36" s="2"/>
      <c r="I36" s="2"/>
    </row>
    <row r="37" spans="3:9" x14ac:dyDescent="0.35">
      <c r="C37" s="2"/>
      <c r="D37" s="2"/>
      <c r="E37" s="2"/>
      <c r="F37" s="2"/>
      <c r="G37" s="2"/>
      <c r="H37" s="2"/>
      <c r="I37" s="2"/>
    </row>
    <row r="38" spans="3:9" x14ac:dyDescent="0.35">
      <c r="C38" s="2"/>
      <c r="D38" s="2"/>
      <c r="E38" s="2"/>
      <c r="F38" s="2"/>
      <c r="G38" s="2"/>
      <c r="H38" s="2"/>
      <c r="I38" s="2"/>
    </row>
    <row r="39" spans="3:9" x14ac:dyDescent="0.35">
      <c r="C39" s="2"/>
      <c r="D39" s="2"/>
      <c r="E39" s="2"/>
      <c r="F39" s="2"/>
      <c r="G39" s="2"/>
      <c r="H39" s="2"/>
      <c r="I39" s="2"/>
    </row>
    <row r="40" spans="3:9" x14ac:dyDescent="0.35">
      <c r="C40" s="2"/>
      <c r="D40" s="2"/>
      <c r="E40" s="2"/>
      <c r="F40" s="2"/>
      <c r="G40" s="2"/>
      <c r="H40" s="2"/>
      <c r="I40" s="2"/>
    </row>
    <row r="41" spans="3:9" x14ac:dyDescent="0.35">
      <c r="C41" s="2"/>
      <c r="D41" s="2"/>
      <c r="E41" s="2"/>
      <c r="F41" s="2"/>
      <c r="G41" s="2"/>
      <c r="H41" s="2"/>
      <c r="I41" s="2"/>
    </row>
    <row r="42" spans="3:9" x14ac:dyDescent="0.35">
      <c r="C42" s="2"/>
      <c r="D42" s="2"/>
      <c r="E42" s="2"/>
      <c r="F42" s="2"/>
      <c r="G42" s="2"/>
      <c r="H42" s="2"/>
      <c r="I42" s="2"/>
    </row>
    <row r="43" spans="3:9" x14ac:dyDescent="0.35">
      <c r="C43" s="2"/>
      <c r="D43" s="2"/>
      <c r="E43" s="2"/>
      <c r="F43" s="2"/>
      <c r="G43" s="2"/>
      <c r="H43" s="2"/>
      <c r="I43" s="2"/>
    </row>
    <row r="44" spans="3:9" x14ac:dyDescent="0.35">
      <c r="C44" s="2"/>
      <c r="D44" s="2"/>
      <c r="E44" s="2"/>
      <c r="F44" s="2"/>
      <c r="G44" s="2"/>
      <c r="H44" s="2"/>
      <c r="I44" s="2"/>
    </row>
    <row r="45" spans="3:9" x14ac:dyDescent="0.35">
      <c r="C45" s="2"/>
      <c r="D45" s="2"/>
      <c r="E45" s="2"/>
      <c r="F45" s="2"/>
      <c r="G45" s="2"/>
      <c r="H45" s="2"/>
      <c r="I45" s="2"/>
    </row>
    <row r="46" spans="3:9" x14ac:dyDescent="0.35">
      <c r="C46" s="2"/>
      <c r="D46" s="2"/>
      <c r="E46" s="2"/>
      <c r="F46" s="2"/>
      <c r="G46" s="2"/>
      <c r="H46" s="2"/>
      <c r="I46" s="2"/>
    </row>
    <row r="47" spans="3:9" x14ac:dyDescent="0.35">
      <c r="C47" s="2"/>
      <c r="D47" s="2"/>
      <c r="E47" s="2"/>
      <c r="F47" s="2"/>
      <c r="G47" s="2"/>
      <c r="H47" s="2"/>
      <c r="I47" s="2"/>
    </row>
    <row r="48" spans="3:9" x14ac:dyDescent="0.35">
      <c r="C48" s="2"/>
      <c r="D48" s="2"/>
      <c r="E48" s="2"/>
      <c r="F48" s="2"/>
      <c r="G48" s="2"/>
      <c r="H48" s="2"/>
      <c r="I48" s="2"/>
    </row>
    <row r="49" spans="3:9" x14ac:dyDescent="0.35">
      <c r="C49" s="2"/>
      <c r="D49" s="2"/>
      <c r="E49" s="2"/>
      <c r="F49" s="2"/>
      <c r="G49" s="2"/>
      <c r="H49" s="2"/>
      <c r="I49" s="2"/>
    </row>
    <row r="50" spans="3:9" x14ac:dyDescent="0.35">
      <c r="C50" s="2"/>
      <c r="D50" s="2"/>
      <c r="E50" s="2"/>
      <c r="F50" s="2"/>
      <c r="G50" s="2"/>
      <c r="H50" s="2"/>
      <c r="I50" s="2"/>
    </row>
    <row r="51" spans="3:9" x14ac:dyDescent="0.35">
      <c r="C51" s="2"/>
      <c r="D51" s="2"/>
      <c r="E51" s="2"/>
      <c r="F51" s="2"/>
      <c r="G51" s="2"/>
      <c r="H51" s="2"/>
      <c r="I51" s="2"/>
    </row>
    <row r="52" spans="3:9" x14ac:dyDescent="0.35">
      <c r="C52" s="2"/>
      <c r="D52" s="2"/>
      <c r="E52" s="2"/>
      <c r="F52" s="2"/>
      <c r="G52" s="2"/>
      <c r="H52" s="2"/>
      <c r="I52" s="2"/>
    </row>
    <row r="53" spans="3:9" x14ac:dyDescent="0.35">
      <c r="C53" s="2"/>
      <c r="D53" s="2"/>
      <c r="E53" s="2"/>
      <c r="F53" s="2"/>
      <c r="G53" s="2"/>
      <c r="H53" s="2"/>
      <c r="I53" s="2"/>
    </row>
    <row r="54" spans="3:9" x14ac:dyDescent="0.35">
      <c r="C54" s="2"/>
      <c r="D54" s="2"/>
      <c r="E54" s="2"/>
      <c r="F54" s="2"/>
      <c r="G54" s="2"/>
      <c r="H54" s="2"/>
      <c r="I54" s="2"/>
    </row>
    <row r="55" spans="3:9" x14ac:dyDescent="0.35">
      <c r="C55" s="2"/>
      <c r="D55" s="2"/>
      <c r="E55" s="2"/>
      <c r="F55" s="2"/>
      <c r="G55" s="2"/>
      <c r="H55" s="2"/>
      <c r="I55" s="2"/>
    </row>
    <row r="56" spans="3:9" x14ac:dyDescent="0.35">
      <c r="C56" s="2"/>
      <c r="D56" s="2"/>
      <c r="E56" s="2"/>
      <c r="F56" s="2"/>
      <c r="G56" s="2"/>
      <c r="H56" s="2"/>
      <c r="I56" s="2"/>
    </row>
    <row r="57" spans="3:9" x14ac:dyDescent="0.35">
      <c r="C57" s="2"/>
      <c r="D57" s="2"/>
      <c r="E57" s="2"/>
      <c r="F57" s="2"/>
      <c r="G57" s="2"/>
      <c r="H57" s="2"/>
      <c r="I57" s="2"/>
    </row>
    <row r="58" spans="3:9" x14ac:dyDescent="0.35">
      <c r="C58" s="2"/>
      <c r="D58" s="2"/>
      <c r="E58" s="2"/>
      <c r="F58" s="2"/>
      <c r="G58" s="2"/>
      <c r="H58" s="2"/>
      <c r="I58" s="2"/>
    </row>
    <row r="59" spans="3:9" x14ac:dyDescent="0.35">
      <c r="C59" s="2"/>
      <c r="D59" s="2"/>
      <c r="E59" s="2"/>
      <c r="F59" s="2"/>
      <c r="G59" s="2"/>
      <c r="H59" s="2"/>
      <c r="I59" s="2"/>
    </row>
    <row r="60" spans="3:9" x14ac:dyDescent="0.35">
      <c r="C60" s="2"/>
      <c r="D60" s="2"/>
      <c r="E60" s="2"/>
      <c r="F60" s="2"/>
      <c r="G60" s="2"/>
      <c r="H60" s="2"/>
      <c r="I60" s="2"/>
    </row>
    <row r="61" spans="3:9" x14ac:dyDescent="0.35">
      <c r="C61" s="2"/>
      <c r="D61" s="2"/>
      <c r="E61" s="2"/>
      <c r="F61" s="2"/>
      <c r="G61" s="2"/>
      <c r="H61" s="2"/>
      <c r="I61" s="2"/>
    </row>
    <row r="62" spans="3:9" x14ac:dyDescent="0.35">
      <c r="C62" s="2"/>
      <c r="D62" s="2"/>
      <c r="E62" s="2"/>
      <c r="F62" s="2"/>
      <c r="G62" s="2"/>
      <c r="H62" s="2"/>
      <c r="I62" s="2"/>
    </row>
    <row r="63" spans="3:9" x14ac:dyDescent="0.35">
      <c r="C63" s="2"/>
      <c r="D63" s="2"/>
      <c r="E63" s="2"/>
      <c r="F63" s="2"/>
      <c r="G63" s="2"/>
      <c r="H63" s="2"/>
      <c r="I63" s="2"/>
    </row>
    <row r="64" spans="3:9" x14ac:dyDescent="0.35">
      <c r="C64" s="2"/>
      <c r="D64" s="2"/>
      <c r="E64" s="2"/>
      <c r="F64" s="2"/>
      <c r="G64" s="2"/>
      <c r="H64" s="2"/>
      <c r="I64" s="2"/>
    </row>
    <row r="65" spans="3:9" x14ac:dyDescent="0.35">
      <c r="C65" s="2"/>
      <c r="D65" s="2"/>
      <c r="E65" s="2"/>
      <c r="F65" s="2"/>
      <c r="G65" s="2"/>
      <c r="H65" s="2"/>
      <c r="I65" s="2"/>
    </row>
    <row r="66" spans="3:9" x14ac:dyDescent="0.35">
      <c r="C66" s="2"/>
      <c r="D66" s="2"/>
      <c r="E66" s="2"/>
      <c r="F66" s="2"/>
      <c r="G66" s="2"/>
      <c r="H66" s="2"/>
      <c r="I66" s="2"/>
    </row>
    <row r="67" spans="3:9" x14ac:dyDescent="0.35">
      <c r="C67" s="2"/>
      <c r="D67" s="2"/>
      <c r="E67" s="2"/>
      <c r="F67" s="2"/>
      <c r="G67" s="2"/>
      <c r="H67" s="2"/>
      <c r="I67" s="2"/>
    </row>
    <row r="68" spans="3:9" x14ac:dyDescent="0.35">
      <c r="C68" s="2"/>
      <c r="D68" s="2"/>
      <c r="E68" s="2"/>
      <c r="F68" s="2"/>
      <c r="G68" s="2"/>
      <c r="H68" s="2"/>
      <c r="I68" s="2"/>
    </row>
    <row r="69" spans="3:9" x14ac:dyDescent="0.35">
      <c r="C69" s="2"/>
      <c r="D69" s="2"/>
      <c r="E69" s="2"/>
      <c r="F69" s="2"/>
      <c r="G69" s="2"/>
      <c r="H69" s="2"/>
      <c r="I69" s="2"/>
    </row>
    <row r="70" spans="3:9" x14ac:dyDescent="0.35">
      <c r="C70" s="2"/>
      <c r="D70" s="2"/>
      <c r="E70" s="2"/>
      <c r="F70" s="2"/>
      <c r="G70" s="2"/>
      <c r="H70" s="2"/>
      <c r="I70" s="2"/>
    </row>
    <row r="71" spans="3:9" x14ac:dyDescent="0.35">
      <c r="C71" s="2"/>
      <c r="D71" s="2"/>
      <c r="E71" s="2"/>
      <c r="F71" s="2"/>
      <c r="G71" s="2"/>
      <c r="H71" s="2"/>
      <c r="I71" s="2"/>
    </row>
    <row r="72" spans="3:9" x14ac:dyDescent="0.35">
      <c r="C72" s="2"/>
      <c r="D72" s="2"/>
      <c r="E72" s="2"/>
      <c r="F72" s="2"/>
      <c r="G72" s="2"/>
      <c r="H72" s="2"/>
      <c r="I72" s="2"/>
    </row>
    <row r="73" spans="3:9" x14ac:dyDescent="0.35">
      <c r="C73" s="2"/>
      <c r="D73" s="2"/>
      <c r="E73" s="2"/>
      <c r="F73" s="2"/>
      <c r="G73" s="2"/>
      <c r="H73" s="2"/>
      <c r="I73" s="2"/>
    </row>
    <row r="74" spans="3:9" x14ac:dyDescent="0.35">
      <c r="C74" s="2"/>
      <c r="D74" s="2"/>
      <c r="E74" s="2"/>
      <c r="F74" s="2"/>
      <c r="G74" s="2"/>
      <c r="H74" s="2"/>
      <c r="I74" s="2"/>
    </row>
    <row r="75" spans="3:9" x14ac:dyDescent="0.35">
      <c r="C75" s="2"/>
      <c r="D75" s="2"/>
      <c r="E75" s="2"/>
      <c r="F75" s="2"/>
      <c r="G75" s="2"/>
      <c r="H75" s="2"/>
      <c r="I75" s="2"/>
    </row>
    <row r="76" spans="3:9" x14ac:dyDescent="0.35">
      <c r="C76" s="2"/>
      <c r="D76" s="2"/>
      <c r="E76" s="2"/>
      <c r="F76" s="2"/>
      <c r="G76" s="2"/>
      <c r="H76" s="2"/>
      <c r="I76" s="2"/>
    </row>
    <row r="77" spans="3:9" x14ac:dyDescent="0.35">
      <c r="C77" s="2"/>
      <c r="D77" s="2"/>
      <c r="E77" s="2"/>
      <c r="F77" s="2"/>
      <c r="G77" s="2"/>
      <c r="H77" s="2"/>
      <c r="I77" s="2"/>
    </row>
    <row r="78" spans="3:9" x14ac:dyDescent="0.35">
      <c r="C78" s="2"/>
      <c r="D78" s="2"/>
      <c r="E78" s="2"/>
      <c r="F78" s="2"/>
      <c r="G78" s="2"/>
      <c r="H78" s="2"/>
      <c r="I78" s="2"/>
    </row>
    <row r="79" spans="3:9" x14ac:dyDescent="0.35">
      <c r="C79" s="2"/>
      <c r="D79" s="2"/>
      <c r="E79" s="2"/>
      <c r="F79" s="2"/>
      <c r="G79" s="2"/>
      <c r="H79" s="2"/>
      <c r="I79" s="2"/>
    </row>
    <row r="80" spans="3:9" x14ac:dyDescent="0.35">
      <c r="C80" s="2"/>
      <c r="D80" s="2"/>
      <c r="E80" s="2"/>
      <c r="F80" s="2"/>
      <c r="G80" s="2"/>
      <c r="H80" s="2"/>
      <c r="I80" s="2"/>
    </row>
    <row r="81" spans="3:9" x14ac:dyDescent="0.35">
      <c r="C81" s="2"/>
      <c r="D81" s="2"/>
      <c r="E81" s="2"/>
      <c r="F81" s="2"/>
      <c r="G81" s="2"/>
      <c r="H81" s="2"/>
      <c r="I81" s="2"/>
    </row>
    <row r="82" spans="3:9" x14ac:dyDescent="0.35">
      <c r="C82" s="2"/>
      <c r="D82" s="2"/>
      <c r="E82" s="2"/>
      <c r="F82" s="2"/>
      <c r="G82" s="2"/>
      <c r="H82" s="2"/>
      <c r="I82" s="2"/>
    </row>
    <row r="83" spans="3:9" x14ac:dyDescent="0.35">
      <c r="C83" s="2"/>
      <c r="D83" s="2"/>
      <c r="E83" s="2"/>
      <c r="F83" s="2"/>
      <c r="G83" s="2"/>
      <c r="H83" s="2"/>
      <c r="I83" s="2"/>
    </row>
    <row r="84" spans="3:9" x14ac:dyDescent="0.35">
      <c r="C84" s="2"/>
      <c r="D84" s="2"/>
      <c r="E84" s="2"/>
      <c r="F84" s="2"/>
      <c r="G84" s="2"/>
      <c r="H84" s="2"/>
      <c r="I84" s="2"/>
    </row>
    <row r="85" spans="3:9" x14ac:dyDescent="0.35">
      <c r="C85" s="2"/>
      <c r="D85" s="2"/>
      <c r="E85" s="2"/>
      <c r="F85" s="2"/>
      <c r="G85" s="2"/>
      <c r="H85" s="2"/>
      <c r="I85" s="2"/>
    </row>
    <row r="86" spans="3:9" x14ac:dyDescent="0.35">
      <c r="C86" s="2"/>
      <c r="D86" s="2"/>
      <c r="E86" s="2"/>
      <c r="F86" s="2"/>
      <c r="G86" s="2"/>
      <c r="H86" s="2"/>
      <c r="I86" s="2"/>
    </row>
    <row r="87" spans="3:9" x14ac:dyDescent="0.35">
      <c r="C87" s="2"/>
      <c r="D87" s="2"/>
      <c r="E87" s="2"/>
      <c r="F87" s="2"/>
      <c r="G87" s="2"/>
      <c r="H87" s="2"/>
      <c r="I87" s="2"/>
    </row>
    <row r="88" spans="3:9" x14ac:dyDescent="0.35">
      <c r="C88" s="2"/>
      <c r="D88" s="2"/>
      <c r="E88" s="2"/>
      <c r="F88" s="2"/>
      <c r="G88" s="2"/>
      <c r="H88" s="2"/>
      <c r="I88" s="2"/>
    </row>
    <row r="89" spans="3:9" x14ac:dyDescent="0.35">
      <c r="C89" s="2"/>
      <c r="D89" s="2"/>
      <c r="E89" s="2"/>
      <c r="F89" s="2"/>
      <c r="G89" s="2"/>
      <c r="H89" s="2"/>
      <c r="I89" s="2"/>
    </row>
    <row r="90" spans="3:9" x14ac:dyDescent="0.35">
      <c r="C90" s="2"/>
      <c r="D90" s="2"/>
      <c r="E90" s="2"/>
      <c r="F90" s="2"/>
      <c r="G90" s="2"/>
      <c r="H90" s="2"/>
      <c r="I90" s="2"/>
    </row>
    <row r="91" spans="3:9" x14ac:dyDescent="0.35">
      <c r="C91" s="2"/>
      <c r="D91" s="2"/>
      <c r="E91" s="2"/>
      <c r="F91" s="2"/>
      <c r="G91" s="2"/>
      <c r="H91" s="2"/>
      <c r="I91" s="2"/>
    </row>
    <row r="92" spans="3:9" x14ac:dyDescent="0.35">
      <c r="C92" s="2"/>
      <c r="D92" s="2"/>
      <c r="E92" s="2"/>
      <c r="F92" s="2"/>
      <c r="G92" s="2"/>
      <c r="H92" s="2"/>
      <c r="I92" s="2"/>
    </row>
    <row r="93" spans="3:9" x14ac:dyDescent="0.35">
      <c r="C93" s="2"/>
      <c r="D93" s="2"/>
      <c r="E93" s="2"/>
      <c r="F93" s="2"/>
      <c r="G93" s="2"/>
      <c r="H93" s="2"/>
      <c r="I93" s="2"/>
    </row>
    <row r="94" spans="3:9" x14ac:dyDescent="0.35">
      <c r="C94" s="2"/>
      <c r="D94" s="2"/>
      <c r="E94" s="2"/>
      <c r="F94" s="2"/>
      <c r="G94" s="2"/>
      <c r="H94" s="2"/>
      <c r="I94" s="2"/>
    </row>
    <row r="95" spans="3:9" x14ac:dyDescent="0.35">
      <c r="C95" s="2"/>
      <c r="D95" s="2"/>
      <c r="E95" s="2"/>
      <c r="F95" s="2"/>
      <c r="G95" s="2"/>
      <c r="H95" s="2"/>
      <c r="I95" s="2"/>
    </row>
    <row r="96" spans="3:9" x14ac:dyDescent="0.35">
      <c r="C96" s="2"/>
      <c r="D96" s="2"/>
      <c r="E96" s="2"/>
      <c r="F96" s="2"/>
      <c r="G96" s="2"/>
      <c r="H96" s="2"/>
      <c r="I96" s="2"/>
    </row>
    <row r="97" spans="3:9" x14ac:dyDescent="0.35">
      <c r="C97" s="2"/>
      <c r="D97" s="2"/>
      <c r="E97" s="2"/>
      <c r="F97" s="2"/>
      <c r="G97" s="2"/>
      <c r="H97" s="2"/>
      <c r="I97" s="2"/>
    </row>
    <row r="98" spans="3:9" x14ac:dyDescent="0.35">
      <c r="C98" s="2"/>
      <c r="D98" s="2"/>
      <c r="E98" s="2"/>
      <c r="F98" s="2"/>
      <c r="G98" s="2"/>
      <c r="H98" s="2"/>
      <c r="I98" s="2"/>
    </row>
    <row r="99" spans="3:9" x14ac:dyDescent="0.35">
      <c r="C99" s="2"/>
      <c r="D99" s="2"/>
      <c r="E99" s="2"/>
      <c r="F99" s="2"/>
      <c r="G99" s="2"/>
      <c r="H99" s="2"/>
      <c r="I99" s="2"/>
    </row>
    <row r="100" spans="3:9" x14ac:dyDescent="0.35">
      <c r="C100" s="2"/>
      <c r="D100" s="2"/>
      <c r="E100" s="2"/>
      <c r="F100" s="2"/>
      <c r="G100" s="2"/>
      <c r="H100" s="2"/>
      <c r="I100" s="2"/>
    </row>
    <row r="101" spans="3:9" x14ac:dyDescent="0.35">
      <c r="C101" s="2"/>
      <c r="D101" s="2"/>
      <c r="E101" s="2"/>
      <c r="F101" s="2"/>
      <c r="G101" s="2"/>
      <c r="H101" s="2"/>
      <c r="I101" s="2"/>
    </row>
    <row r="102" spans="3:9" x14ac:dyDescent="0.35">
      <c r="C102" s="2"/>
      <c r="D102" s="2"/>
      <c r="E102" s="2"/>
      <c r="F102" s="2"/>
      <c r="G102" s="2"/>
      <c r="H102" s="2"/>
      <c r="I102" s="2"/>
    </row>
    <row r="103" spans="3:9" x14ac:dyDescent="0.35">
      <c r="C103" s="2"/>
      <c r="D103" s="2"/>
      <c r="E103" s="2"/>
      <c r="F103" s="2"/>
      <c r="G103" s="2"/>
      <c r="H103" s="2"/>
      <c r="I103" s="2"/>
    </row>
    <row r="104" spans="3:9" x14ac:dyDescent="0.35">
      <c r="C104" s="2"/>
      <c r="D104" s="2"/>
      <c r="E104" s="2"/>
      <c r="F104" s="2"/>
      <c r="G104" s="2"/>
      <c r="H104" s="2"/>
      <c r="I104" s="2"/>
    </row>
    <row r="105" spans="3:9" x14ac:dyDescent="0.35">
      <c r="C105" s="2"/>
      <c r="D105" s="2"/>
      <c r="E105" s="2"/>
      <c r="F105" s="2"/>
      <c r="G105" s="2"/>
      <c r="H105" s="2"/>
      <c r="I105" s="2"/>
    </row>
    <row r="106" spans="3:9" x14ac:dyDescent="0.35">
      <c r="C106" s="2"/>
      <c r="D106" s="2"/>
      <c r="E106" s="2"/>
      <c r="F106" s="2"/>
      <c r="G106" s="2"/>
      <c r="H106" s="2"/>
      <c r="I106" s="2"/>
    </row>
    <row r="107" spans="3:9" x14ac:dyDescent="0.35">
      <c r="C107" s="2"/>
      <c r="D107" s="2"/>
      <c r="E107" s="2"/>
      <c r="F107" s="2"/>
      <c r="G107" s="2"/>
      <c r="H107" s="2"/>
      <c r="I107" s="2"/>
    </row>
    <row r="108" spans="3:9" x14ac:dyDescent="0.35">
      <c r="C108" s="2"/>
      <c r="D108" s="2"/>
      <c r="E108" s="2"/>
      <c r="F108" s="2"/>
      <c r="G108" s="2"/>
      <c r="H108" s="2"/>
      <c r="I108" s="2"/>
    </row>
    <row r="109" spans="3:9" x14ac:dyDescent="0.35">
      <c r="C109" s="2"/>
      <c r="D109" s="2"/>
      <c r="E109" s="2"/>
      <c r="F109" s="2"/>
      <c r="G109" s="2"/>
      <c r="H109" s="2"/>
      <c r="I109" s="2"/>
    </row>
    <row r="110" spans="3:9" x14ac:dyDescent="0.35">
      <c r="C110" s="2"/>
      <c r="D110" s="2"/>
      <c r="E110" s="2"/>
      <c r="F110" s="2"/>
      <c r="G110" s="2"/>
      <c r="H110" s="2"/>
      <c r="I110" s="2"/>
    </row>
    <row r="111" spans="3:9" x14ac:dyDescent="0.35">
      <c r="C111" s="2"/>
      <c r="D111" s="2"/>
      <c r="E111" s="2"/>
      <c r="F111" s="2"/>
      <c r="G111" s="2"/>
      <c r="H111" s="2"/>
      <c r="I111" s="2"/>
    </row>
    <row r="112" spans="3:9" x14ac:dyDescent="0.35">
      <c r="C112" s="2"/>
      <c r="D112" s="2"/>
      <c r="E112" s="2"/>
      <c r="F112" s="2"/>
      <c r="G112" s="2"/>
      <c r="H112" s="2"/>
      <c r="I112" s="2"/>
    </row>
    <row r="113" spans="3:9" x14ac:dyDescent="0.35">
      <c r="C113" s="2"/>
      <c r="D113" s="2"/>
      <c r="E113" s="2"/>
      <c r="F113" s="2"/>
      <c r="G113" s="2"/>
      <c r="H113" s="2"/>
      <c r="I113" s="2"/>
    </row>
    <row r="114" spans="3:9" x14ac:dyDescent="0.35">
      <c r="C114" s="2"/>
      <c r="D114" s="2"/>
      <c r="E114" s="2"/>
      <c r="F114" s="2"/>
      <c r="G114" s="2"/>
      <c r="H114" s="2"/>
      <c r="I114" s="2"/>
    </row>
    <row r="115" spans="3:9" x14ac:dyDescent="0.35">
      <c r="C115" s="2"/>
      <c r="D115" s="2"/>
      <c r="E115" s="2"/>
      <c r="F115" s="2"/>
      <c r="G115" s="2"/>
      <c r="H115" s="2"/>
      <c r="I115" s="2"/>
    </row>
    <row r="116" spans="3:9" x14ac:dyDescent="0.35">
      <c r="C116" s="2"/>
      <c r="D116" s="2"/>
      <c r="E116" s="2"/>
      <c r="F116" s="2"/>
      <c r="G116" s="2"/>
      <c r="H116" s="2"/>
      <c r="I116" s="2"/>
    </row>
    <row r="117" spans="3:9" x14ac:dyDescent="0.35">
      <c r="C117" s="2"/>
      <c r="D117" s="2"/>
      <c r="E117" s="2"/>
      <c r="F117" s="2"/>
      <c r="G117" s="2"/>
      <c r="H117" s="2"/>
      <c r="I117" s="2"/>
    </row>
  </sheetData>
  <sheetProtection algorithmName="SHA-512" hashValue="RHlVFE229EkQ2az7iXQCPL+l+eKr4EdRCcUZ8wUsXCY2T5y+0WtJOkAn5zfA7zYhUFxOUI3fdTO1OymTmqS1Gg==" saltValue="XtGtj74KYh3pakPFWVsJbg==" spinCount="100000" sheet="1" objects="1" scenarios="1"/>
  <conditionalFormatting sqref="D2:D18">
    <cfRule type="cellIs" dxfId="13" priority="2" operator="lessThan">
      <formula>0</formula>
    </cfRule>
  </conditionalFormatting>
  <conditionalFormatting sqref="G2:G18">
    <cfRule type="cellIs" dxfId="12" priority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C01F9-F8E7-4C50-8986-DC06B0811B99}">
  <dimension ref="A1:H24"/>
  <sheetViews>
    <sheetView workbookViewId="0">
      <selection activeCell="E11" sqref="E11"/>
    </sheetView>
  </sheetViews>
  <sheetFormatPr defaultRowHeight="14.5" x14ac:dyDescent="0.35"/>
  <cols>
    <col min="1" max="1" width="18.54296875" bestFit="1" customWidth="1"/>
    <col min="2" max="2" width="46.7265625" bestFit="1" customWidth="1"/>
    <col min="3" max="3" width="29.1796875" bestFit="1" customWidth="1"/>
    <col min="4" max="4" width="19.453125" bestFit="1" customWidth="1"/>
    <col min="5" max="5" width="21.7265625" bestFit="1" customWidth="1"/>
    <col min="6" max="6" width="23.7265625" bestFit="1" customWidth="1"/>
    <col min="7" max="7" width="23" bestFit="1" customWidth="1"/>
    <col min="8" max="8" width="25" bestFit="1" customWidth="1"/>
  </cols>
  <sheetData>
    <row r="1" spans="1:8" x14ac:dyDescent="0.35">
      <c r="B1" s="5" t="s">
        <v>48</v>
      </c>
      <c r="C1" s="5" t="s">
        <v>49</v>
      </c>
      <c r="D1" s="5" t="s">
        <v>50</v>
      </c>
      <c r="E1" s="5" t="s">
        <v>54</v>
      </c>
      <c r="F1" s="5" t="s">
        <v>55</v>
      </c>
      <c r="G1" s="5" t="s">
        <v>56</v>
      </c>
      <c r="H1" s="5" t="s">
        <v>57</v>
      </c>
    </row>
    <row r="2" spans="1:8" x14ac:dyDescent="0.35">
      <c r="A2" t="str">
        <f>Tracking!G2</f>
        <v>January</v>
      </c>
      <c r="B2" s="27">
        <f>Tracking!G38</f>
        <v>2250</v>
      </c>
      <c r="C2" s="27">
        <f>Tracking!$C$38</f>
        <v>3983.3333333333335</v>
      </c>
      <c r="D2" s="27">
        <f>C2-B2</f>
        <v>1733.3333333333335</v>
      </c>
      <c r="E2" s="47">
        <f>Tracking!G41</f>
        <v>0.55000000000000004</v>
      </c>
      <c r="F2" s="47">
        <f>Tracking!$E$38</f>
        <v>0.20333333333333325</v>
      </c>
      <c r="G2" s="47">
        <f>Tracking!G40</f>
        <v>0.44999999999999996</v>
      </c>
      <c r="H2" s="47">
        <f>Tracking!$D$38</f>
        <v>0.79666666666666675</v>
      </c>
    </row>
    <row r="3" spans="1:8" x14ac:dyDescent="0.35">
      <c r="A3" t="str">
        <f>Tracking!H2</f>
        <v>February</v>
      </c>
      <c r="B3" s="27">
        <f>Tracking!H38</f>
        <v>2250</v>
      </c>
      <c r="C3" s="27">
        <f>Tracking!$C$38</f>
        <v>3983.3333333333335</v>
      </c>
      <c r="D3" s="27">
        <f t="shared" ref="D3:D13" si="0">C3-B3</f>
        <v>1733.3333333333335</v>
      </c>
      <c r="E3" s="47">
        <f>Tracking!H41</f>
        <v>0.55000000000000004</v>
      </c>
      <c r="F3" s="47">
        <f>Tracking!$E$38</f>
        <v>0.20333333333333325</v>
      </c>
      <c r="G3" s="47">
        <f>Tracking!H40</f>
        <v>0.44999999999999996</v>
      </c>
      <c r="H3" s="47">
        <f>Tracking!$D$38</f>
        <v>0.79666666666666675</v>
      </c>
    </row>
    <row r="4" spans="1:8" x14ac:dyDescent="0.35">
      <c r="A4" t="str">
        <f>Tracking!I2</f>
        <v>March</v>
      </c>
      <c r="B4" s="27">
        <f>Tracking!I38</f>
        <v>2250</v>
      </c>
      <c r="C4" s="27">
        <f>Tracking!$C$38</f>
        <v>3983.3333333333335</v>
      </c>
      <c r="D4" s="27">
        <f t="shared" si="0"/>
        <v>1733.3333333333335</v>
      </c>
      <c r="E4" s="47">
        <f>Tracking!I41</f>
        <v>0.55000000000000004</v>
      </c>
      <c r="F4" s="47">
        <f>Tracking!$E$38</f>
        <v>0.20333333333333325</v>
      </c>
      <c r="G4" s="47">
        <f>Tracking!I40</f>
        <v>0.44999999999999996</v>
      </c>
      <c r="H4" s="47">
        <f>Tracking!$D$38</f>
        <v>0.79666666666666675</v>
      </c>
    </row>
    <row r="5" spans="1:8" x14ac:dyDescent="0.35">
      <c r="A5" t="str">
        <f>Tracking!J2</f>
        <v>April</v>
      </c>
      <c r="B5" s="27">
        <f>Tracking!J38</f>
        <v>2250</v>
      </c>
      <c r="C5" s="27">
        <f>Tracking!$C$38</f>
        <v>3983.3333333333335</v>
      </c>
      <c r="D5" s="27">
        <f t="shared" si="0"/>
        <v>1733.3333333333335</v>
      </c>
      <c r="E5" s="47">
        <f>Tracking!J41</f>
        <v>0.55000000000000004</v>
      </c>
      <c r="F5" s="47">
        <f>Tracking!$E$38</f>
        <v>0.20333333333333325</v>
      </c>
      <c r="G5" s="47">
        <f>Tracking!J40</f>
        <v>0.44999999999999996</v>
      </c>
      <c r="H5" s="47">
        <f>Tracking!$D$38</f>
        <v>0.79666666666666675</v>
      </c>
    </row>
    <row r="6" spans="1:8" x14ac:dyDescent="0.35">
      <c r="A6" t="str">
        <f>Tracking!K2</f>
        <v>May</v>
      </c>
      <c r="B6" s="27">
        <f>Tracking!K38</f>
        <v>2250</v>
      </c>
      <c r="C6" s="27">
        <f>Tracking!$C$38</f>
        <v>3983.3333333333335</v>
      </c>
      <c r="D6" s="27">
        <f t="shared" si="0"/>
        <v>1733.3333333333335</v>
      </c>
      <c r="E6" s="47">
        <f>Tracking!K41</f>
        <v>0.55000000000000004</v>
      </c>
      <c r="F6" s="47">
        <f>Tracking!$E$38</f>
        <v>0.20333333333333325</v>
      </c>
      <c r="G6" s="47">
        <f>Tracking!K40</f>
        <v>0.44999999999999996</v>
      </c>
      <c r="H6" s="47">
        <f>Tracking!$D$38</f>
        <v>0.79666666666666675</v>
      </c>
    </row>
    <row r="7" spans="1:8" x14ac:dyDescent="0.35">
      <c r="A7" t="str">
        <f>Tracking!L2</f>
        <v>June</v>
      </c>
      <c r="B7" s="27">
        <f>Tracking!L38</f>
        <v>2250</v>
      </c>
      <c r="C7" s="27">
        <f>Tracking!$C$38</f>
        <v>3983.3333333333335</v>
      </c>
      <c r="D7" s="27">
        <f t="shared" si="0"/>
        <v>1733.3333333333335</v>
      </c>
      <c r="E7" s="47">
        <f>Tracking!L41</f>
        <v>0.55000000000000004</v>
      </c>
      <c r="F7" s="47">
        <f>Tracking!$E$38</f>
        <v>0.20333333333333325</v>
      </c>
      <c r="G7" s="47">
        <f>Tracking!L40</f>
        <v>0.44999999999999996</v>
      </c>
      <c r="H7" s="47">
        <f>Tracking!$D$38</f>
        <v>0.79666666666666675</v>
      </c>
    </row>
    <row r="8" spans="1:8" x14ac:dyDescent="0.35">
      <c r="A8" t="str">
        <f>Tracking!M2</f>
        <v>July</v>
      </c>
      <c r="B8" s="27">
        <f>Tracking!M38</f>
        <v>2250</v>
      </c>
      <c r="C8" s="27">
        <f>Tracking!$C$38</f>
        <v>3983.3333333333335</v>
      </c>
      <c r="D8" s="27">
        <f t="shared" si="0"/>
        <v>1733.3333333333335</v>
      </c>
      <c r="E8" s="47">
        <f>Tracking!M41</f>
        <v>0.55000000000000004</v>
      </c>
      <c r="F8" s="47">
        <f>Tracking!$E$38</f>
        <v>0.20333333333333325</v>
      </c>
      <c r="G8" s="47">
        <f>Tracking!M40</f>
        <v>0.44999999999999996</v>
      </c>
      <c r="H8" s="47">
        <f>Tracking!$D$38</f>
        <v>0.79666666666666675</v>
      </c>
    </row>
    <row r="9" spans="1:8" x14ac:dyDescent="0.35">
      <c r="A9" t="str">
        <f>Tracking!N2</f>
        <v>August</v>
      </c>
      <c r="B9" s="27">
        <f>Tracking!N38</f>
        <v>2250</v>
      </c>
      <c r="C9" s="27">
        <f>Tracking!$C$38</f>
        <v>3983.3333333333335</v>
      </c>
      <c r="D9" s="27">
        <f t="shared" si="0"/>
        <v>1733.3333333333335</v>
      </c>
      <c r="E9" s="47">
        <f>Tracking!N41</f>
        <v>0.55000000000000004</v>
      </c>
      <c r="F9" s="47">
        <f>Tracking!$E$38</f>
        <v>0.20333333333333325</v>
      </c>
      <c r="G9" s="47">
        <f>Tracking!N40</f>
        <v>0.44999999999999996</v>
      </c>
      <c r="H9" s="47">
        <f>Tracking!$D$38</f>
        <v>0.79666666666666675</v>
      </c>
    </row>
    <row r="10" spans="1:8" x14ac:dyDescent="0.35">
      <c r="A10" t="str">
        <f>Tracking!O2</f>
        <v>September</v>
      </c>
      <c r="B10" s="27">
        <f>Tracking!O38</f>
        <v>2250</v>
      </c>
      <c r="C10" s="27">
        <f>Tracking!$C$38</f>
        <v>3983.3333333333335</v>
      </c>
      <c r="D10" s="27">
        <f t="shared" si="0"/>
        <v>1733.3333333333335</v>
      </c>
      <c r="E10" s="47">
        <f>Tracking!O41</f>
        <v>0.55000000000000004</v>
      </c>
      <c r="F10" s="47">
        <f>Tracking!$E$38</f>
        <v>0.20333333333333325</v>
      </c>
      <c r="G10" s="47">
        <f>Tracking!O40</f>
        <v>0.44999999999999996</v>
      </c>
      <c r="H10" s="47">
        <f>Tracking!$D$38</f>
        <v>0.79666666666666675</v>
      </c>
    </row>
    <row r="11" spans="1:8" x14ac:dyDescent="0.35">
      <c r="A11" t="str">
        <f>Tracking!P2</f>
        <v>October</v>
      </c>
      <c r="B11" s="27">
        <f>Tracking!P38</f>
        <v>2250</v>
      </c>
      <c r="C11" s="27">
        <f>Tracking!$C$38</f>
        <v>3983.3333333333335</v>
      </c>
      <c r="D11" s="27">
        <f t="shared" si="0"/>
        <v>1733.3333333333335</v>
      </c>
      <c r="E11" s="47">
        <f>Tracking!P41</f>
        <v>0.55000000000000004</v>
      </c>
      <c r="F11" s="47">
        <f>Tracking!$E$38</f>
        <v>0.20333333333333325</v>
      </c>
      <c r="G11" s="47">
        <f>Tracking!P40</f>
        <v>0.44999999999999996</v>
      </c>
      <c r="H11" s="47">
        <f>Tracking!$D$38</f>
        <v>0.79666666666666675</v>
      </c>
    </row>
    <row r="12" spans="1:8" x14ac:dyDescent="0.35">
      <c r="A12" t="str">
        <f>Tracking!Q2</f>
        <v>November</v>
      </c>
      <c r="B12" s="27">
        <f>Tracking!Q38</f>
        <v>2250</v>
      </c>
      <c r="C12" s="27">
        <f>Tracking!$C$38</f>
        <v>3983.3333333333335</v>
      </c>
      <c r="D12" s="27">
        <f t="shared" si="0"/>
        <v>1733.3333333333335</v>
      </c>
      <c r="E12" s="47">
        <f>Tracking!Q41</f>
        <v>0.55000000000000004</v>
      </c>
      <c r="F12" s="47">
        <f>Tracking!$E$38</f>
        <v>0.20333333333333325</v>
      </c>
      <c r="G12" s="47">
        <f>Tracking!Q40</f>
        <v>0.44999999999999996</v>
      </c>
      <c r="H12" s="47">
        <f>Tracking!$D$38</f>
        <v>0.79666666666666675</v>
      </c>
    </row>
    <row r="13" spans="1:8" x14ac:dyDescent="0.35">
      <c r="A13" t="str">
        <f>Tracking!R2</f>
        <v>December</v>
      </c>
      <c r="B13" s="27">
        <f>Tracking!R38</f>
        <v>2250</v>
      </c>
      <c r="C13" s="27">
        <f>Tracking!$C$38</f>
        <v>3983.3333333333335</v>
      </c>
      <c r="D13" s="27">
        <f t="shared" si="0"/>
        <v>1733.3333333333335</v>
      </c>
      <c r="E13" s="47">
        <f>Tracking!R41</f>
        <v>0.55000000000000004</v>
      </c>
      <c r="F13" s="47">
        <f>Tracking!$E$38</f>
        <v>0.20333333333333325</v>
      </c>
      <c r="G13" s="47">
        <f>Tracking!R40</f>
        <v>0.44999999999999996</v>
      </c>
      <c r="H13" s="47">
        <f>Tracking!$D$38</f>
        <v>0.79666666666666675</v>
      </c>
    </row>
    <row r="14" spans="1:8" x14ac:dyDescent="0.35">
      <c r="A14" s="3" t="s">
        <v>51</v>
      </c>
      <c r="B14" s="12">
        <f>SUM(B2:B13)</f>
        <v>27000</v>
      </c>
      <c r="C14" s="12">
        <f t="shared" ref="C14:D14" si="1">SUM(C2:C13)</f>
        <v>47800.000000000007</v>
      </c>
      <c r="D14" s="12">
        <f t="shared" si="1"/>
        <v>20800</v>
      </c>
      <c r="E14" s="26">
        <f>AVERAGE(E2:E13)</f>
        <v>0.54999999999999993</v>
      </c>
      <c r="F14" s="26">
        <f t="shared" ref="F14:H14" si="2">AVERAGE(F2:F13)</f>
        <v>0.20333333333333317</v>
      </c>
      <c r="G14" s="26">
        <f t="shared" si="2"/>
        <v>0.45000000000000012</v>
      </c>
      <c r="H14" s="26">
        <f t="shared" si="2"/>
        <v>0.79666666666666675</v>
      </c>
    </row>
    <row r="15" spans="1:8" x14ac:dyDescent="0.35">
      <c r="B15" s="8"/>
      <c r="C15" s="8"/>
      <c r="D15" s="8"/>
      <c r="E15" s="8"/>
      <c r="F15" s="8"/>
      <c r="G15" s="8"/>
      <c r="H15" s="8"/>
    </row>
    <row r="16" spans="1:8" ht="15" thickBot="1" x14ac:dyDescent="0.4">
      <c r="B16" s="7" t="s">
        <v>64</v>
      </c>
      <c r="C16" s="8"/>
      <c r="D16" s="8"/>
      <c r="E16" s="8"/>
      <c r="F16" s="8"/>
      <c r="G16" s="8"/>
      <c r="H16" s="8"/>
    </row>
    <row r="17" spans="2:8" x14ac:dyDescent="0.35">
      <c r="B17" s="63" t="s">
        <v>60</v>
      </c>
      <c r="C17" s="65">
        <f>Tracking!F38</f>
        <v>12200</v>
      </c>
      <c r="D17" s="8"/>
      <c r="E17" s="8"/>
      <c r="F17" s="8"/>
      <c r="G17" s="8"/>
      <c r="H17" s="8"/>
    </row>
    <row r="18" spans="2:8" x14ac:dyDescent="0.35">
      <c r="B18" s="36" t="s">
        <v>61</v>
      </c>
      <c r="C18" s="49">
        <f>Tracking!A2-'Year end budget summary'!B14</f>
        <v>33000</v>
      </c>
      <c r="D18" s="8"/>
      <c r="E18" s="8"/>
      <c r="F18" s="8"/>
      <c r="G18" s="8"/>
      <c r="H18" s="8"/>
    </row>
    <row r="19" spans="2:8" x14ac:dyDescent="0.35">
      <c r="B19" s="36" t="s">
        <v>65</v>
      </c>
      <c r="C19" s="66">
        <f>Tracking!E38</f>
        <v>0.20333333333333325</v>
      </c>
      <c r="D19" s="8"/>
      <c r="E19" s="8"/>
      <c r="F19" s="8"/>
      <c r="G19" s="8"/>
      <c r="H19" s="8"/>
    </row>
    <row r="20" spans="2:8" x14ac:dyDescent="0.35">
      <c r="B20" s="36" t="s">
        <v>66</v>
      </c>
      <c r="C20" s="66">
        <f>E14</f>
        <v>0.54999999999999993</v>
      </c>
      <c r="D20" s="8"/>
      <c r="E20" s="8"/>
      <c r="F20" s="8"/>
      <c r="G20" s="8"/>
      <c r="H20" s="8"/>
    </row>
    <row r="21" spans="2:8" x14ac:dyDescent="0.35">
      <c r="B21" s="36" t="s">
        <v>63</v>
      </c>
      <c r="C21" s="49">
        <f>Budget!J29</f>
        <v>4700</v>
      </c>
      <c r="D21" s="8"/>
      <c r="E21" s="8"/>
      <c r="F21" s="8"/>
      <c r="G21" s="8"/>
      <c r="H21" s="8"/>
    </row>
    <row r="22" spans="2:8" x14ac:dyDescent="0.35">
      <c r="B22" s="36" t="s">
        <v>62</v>
      </c>
      <c r="C22" s="49">
        <f>C18-Budget!P31</f>
        <v>25500</v>
      </c>
      <c r="D22" s="8"/>
      <c r="E22" s="8"/>
      <c r="F22" s="8"/>
      <c r="G22" s="8"/>
      <c r="H22" s="8"/>
    </row>
    <row r="23" spans="2:8" x14ac:dyDescent="0.35">
      <c r="B23" s="36" t="s">
        <v>68</v>
      </c>
      <c r="C23" s="66">
        <f>Budget!J29/Budget!B9</f>
        <v>7.8333333333333338E-2</v>
      </c>
      <c r="D23" s="8"/>
      <c r="E23" s="8"/>
      <c r="F23" s="8"/>
      <c r="G23" s="8"/>
      <c r="H23" s="8"/>
    </row>
    <row r="24" spans="2:8" ht="15" thickBot="1" x14ac:dyDescent="0.4">
      <c r="B24" s="64" t="s">
        <v>67</v>
      </c>
      <c r="C24" s="67">
        <f>C22/Budget!B9</f>
        <v>0.42499999999999999</v>
      </c>
      <c r="D24" s="8"/>
      <c r="E24" s="8"/>
      <c r="F24" s="8"/>
      <c r="G24" s="8"/>
      <c r="H24" s="8"/>
    </row>
  </sheetData>
  <sheetProtection algorithmName="SHA-512" hashValue="MHA/uHyTs64aFmITKU6xOjlEq0zkus1vqoBg5oqQ8jYOuJoTd/qrTELntUYaSh3Y7pWBUXj8uEbZXJxxomVl2A==" saltValue="QU44HoG86+tPTmgTWAX5Mw==" spinCount="100000" sheet="1" objects="1" scenarios="1"/>
  <conditionalFormatting sqref="C17:C24">
    <cfRule type="cellIs" dxfId="11" priority="1" operator="lessThan">
      <formula>0</formula>
    </cfRule>
  </conditionalFormatting>
  <conditionalFormatting sqref="C18">
    <cfRule type="cellIs" dxfId="10" priority="5" operator="lessThan">
      <formula>$C$17</formula>
    </cfRule>
  </conditionalFormatting>
  <conditionalFormatting sqref="C20">
    <cfRule type="cellIs" dxfId="9" priority="4" operator="lessThan">
      <formula>$C$19</formula>
    </cfRule>
  </conditionalFormatting>
  <conditionalFormatting sqref="C22">
    <cfRule type="cellIs" dxfId="8" priority="3" operator="lessThan">
      <formula>$C$21</formula>
    </cfRule>
  </conditionalFormatting>
  <conditionalFormatting sqref="C24">
    <cfRule type="cellIs" dxfId="7" priority="2" operator="lessThan">
      <formula>$C$23</formula>
    </cfRule>
  </conditionalFormatting>
  <conditionalFormatting sqref="D2:D13">
    <cfRule type="cellIs" dxfId="6" priority="20" operator="lessThan">
      <formula>0</formula>
    </cfRule>
  </conditionalFormatting>
  <conditionalFormatting sqref="D14:H14">
    <cfRule type="cellIs" dxfId="5" priority="18" operator="lessThan">
      <formula>0</formula>
    </cfRule>
  </conditionalFormatting>
  <conditionalFormatting sqref="E2">
    <cfRule type="cellIs" dxfId="4" priority="16" operator="lessThan">
      <formula>$F$2</formula>
    </cfRule>
  </conditionalFormatting>
  <conditionalFormatting sqref="E2:E14">
    <cfRule type="cellIs" dxfId="3" priority="13" operator="lessThan">
      <formula>$F$14</formula>
    </cfRule>
  </conditionalFormatting>
  <conditionalFormatting sqref="E3">
    <cfRule type="cellIs" dxfId="2" priority="15" operator="lessThan">
      <formula>$F$3</formula>
    </cfRule>
  </conditionalFormatting>
  <conditionalFormatting sqref="E4">
    <cfRule type="cellIs" dxfId="1" priority="14" operator="lessThan">
      <formula>$F$4</formula>
    </cfRule>
  </conditionalFormatting>
  <conditionalFormatting sqref="G2:G14">
    <cfRule type="cellIs" dxfId="0" priority="12" operator="greaterThan">
      <formula>$H$14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4C4E-CE51-45E7-8EF5-FB4B5883EDFD}">
  <dimension ref="C47:D72"/>
  <sheetViews>
    <sheetView workbookViewId="0">
      <selection activeCell="B39" sqref="B39"/>
    </sheetView>
  </sheetViews>
  <sheetFormatPr defaultRowHeight="14.5" x14ac:dyDescent="0.35"/>
  <cols>
    <col min="3" max="3" width="18.54296875" bestFit="1" customWidth="1"/>
  </cols>
  <sheetData>
    <row r="47" spans="3:4" x14ac:dyDescent="0.35">
      <c r="C47" t="str">
        <f>Budget!E3</f>
        <v>Mortgage</v>
      </c>
      <c r="D47" s="4">
        <f>Budget!H3</f>
        <v>0.41841004184100417</v>
      </c>
    </row>
    <row r="48" spans="3:4" x14ac:dyDescent="0.35">
      <c r="C48" t="str">
        <f>Budget!E4</f>
        <v>Rates</v>
      </c>
      <c r="D48" s="4">
        <f>Budget!H4</f>
        <v>8.3682008368200833E-2</v>
      </c>
    </row>
    <row r="49" spans="3:4" x14ac:dyDescent="0.35">
      <c r="C49" t="str">
        <f>Budget!E5</f>
        <v>Insurances</v>
      </c>
      <c r="D49" s="4">
        <f>Budget!H5</f>
        <v>4.1841004184100417E-2</v>
      </c>
    </row>
    <row r="50" spans="3:4" x14ac:dyDescent="0.35">
      <c r="C50" t="str">
        <f>Budget!E6</f>
        <v>Kids pocket money</v>
      </c>
      <c r="D50" s="4">
        <f>Budget!H6</f>
        <v>2.0920502092050208E-2</v>
      </c>
    </row>
    <row r="51" spans="3:4" x14ac:dyDescent="0.35">
      <c r="C51">
        <f>Budget!E7</f>
        <v>0</v>
      </c>
      <c r="D51" s="4" t="str">
        <f>Budget!H7</f>
        <v/>
      </c>
    </row>
    <row r="52" spans="3:4" x14ac:dyDescent="0.35">
      <c r="C52">
        <f>Budget!E8</f>
        <v>0</v>
      </c>
      <c r="D52" s="4" t="str">
        <f>Budget!H8</f>
        <v/>
      </c>
    </row>
    <row r="53" spans="3:4" x14ac:dyDescent="0.35">
      <c r="C53">
        <f>Budget!E9</f>
        <v>0</v>
      </c>
      <c r="D53" s="4" t="str">
        <f>Budget!H9</f>
        <v/>
      </c>
    </row>
    <row r="54" spans="3:4" x14ac:dyDescent="0.35">
      <c r="C54">
        <f>Budget!E10</f>
        <v>0</v>
      </c>
      <c r="D54" s="4" t="str">
        <f>Budget!H10</f>
        <v/>
      </c>
    </row>
    <row r="55" spans="3:4" x14ac:dyDescent="0.35">
      <c r="C55">
        <f>Budget!E11</f>
        <v>0</v>
      </c>
      <c r="D55" s="4" t="str">
        <f>Budget!H11</f>
        <v/>
      </c>
    </row>
    <row r="56" spans="3:4" x14ac:dyDescent="0.35">
      <c r="C56">
        <f>Budget!E12</f>
        <v>0</v>
      </c>
      <c r="D56" s="4" t="str">
        <f>Budget!H12</f>
        <v/>
      </c>
    </row>
    <row r="57" spans="3:4" x14ac:dyDescent="0.35">
      <c r="C57">
        <f>Budget!E13</f>
        <v>0</v>
      </c>
      <c r="D57" s="4" t="str">
        <f>Budget!H13</f>
        <v/>
      </c>
    </row>
    <row r="58" spans="3:4" x14ac:dyDescent="0.35">
      <c r="C58">
        <f>Budget!E14</f>
        <v>0</v>
      </c>
      <c r="D58" s="4" t="str">
        <f>Budget!H14</f>
        <v/>
      </c>
    </row>
    <row r="59" spans="3:4" x14ac:dyDescent="0.35">
      <c r="C59" t="str">
        <f>Budget!E20</f>
        <v>Supermarket</v>
      </c>
      <c r="D59" s="4">
        <f>Budget!H20</f>
        <v>0.12552301255230125</v>
      </c>
    </row>
    <row r="60" spans="3:4" x14ac:dyDescent="0.35">
      <c r="C60" t="str">
        <f>Budget!E21</f>
        <v>Utilities</v>
      </c>
      <c r="D60" s="4">
        <f>Budget!H21</f>
        <v>8.3682008368200833E-2</v>
      </c>
    </row>
    <row r="61" spans="3:4" x14ac:dyDescent="0.35">
      <c r="C61" t="str">
        <f>Budget!E22</f>
        <v>Kids activities</v>
      </c>
      <c r="D61" s="4">
        <f>Budget!H22</f>
        <v>6.2761506276150625E-2</v>
      </c>
    </row>
    <row r="62" spans="3:4" x14ac:dyDescent="0.35">
      <c r="C62" t="str">
        <f>Budget!E23</f>
        <v>Clothing and shoes</v>
      </c>
      <c r="D62" s="4">
        <f>Budget!H23</f>
        <v>3.1380753138075312E-2</v>
      </c>
    </row>
    <row r="63" spans="3:4" x14ac:dyDescent="0.35">
      <c r="C63" t="str">
        <f>Budget!E24</f>
        <v>Transport</v>
      </c>
      <c r="D63" s="4">
        <f>Budget!H24</f>
        <v>6.2761506276150625E-2</v>
      </c>
    </row>
    <row r="64" spans="3:4" x14ac:dyDescent="0.35">
      <c r="C64" t="str">
        <f>Budget!E25</f>
        <v xml:space="preserve">Health </v>
      </c>
      <c r="D64" s="4">
        <f>Budget!H25</f>
        <v>4.1841004184100417E-2</v>
      </c>
    </row>
    <row r="65" spans="3:4" x14ac:dyDescent="0.35">
      <c r="C65" t="str">
        <f>Budget!E26</f>
        <v>Presents</v>
      </c>
      <c r="D65" s="4">
        <f>Budget!H26</f>
        <v>6.2761506276150627E-3</v>
      </c>
    </row>
    <row r="66" spans="3:4" x14ac:dyDescent="0.35">
      <c r="C66" t="str">
        <f>Budget!E27</f>
        <v>Eating out</v>
      </c>
      <c r="D66" s="4">
        <f>Budget!H27</f>
        <v>2.0920502092050208E-2</v>
      </c>
    </row>
    <row r="67" spans="3:4" x14ac:dyDescent="0.35">
      <c r="C67">
        <f>Budget!E28</f>
        <v>0</v>
      </c>
      <c r="D67" s="4" t="str">
        <f>Budget!H28</f>
        <v/>
      </c>
    </row>
    <row r="68" spans="3:4" x14ac:dyDescent="0.35">
      <c r="C68">
        <f>Budget!E29</f>
        <v>0</v>
      </c>
      <c r="D68" s="4" t="str">
        <f>Budget!H29</f>
        <v/>
      </c>
    </row>
    <row r="69" spans="3:4" x14ac:dyDescent="0.35">
      <c r="C69">
        <f>Budget!E30</f>
        <v>0</v>
      </c>
      <c r="D69" s="4" t="str">
        <f>Budget!H30</f>
        <v/>
      </c>
    </row>
    <row r="70" spans="3:4" x14ac:dyDescent="0.35">
      <c r="C70">
        <f>Budget!E31</f>
        <v>0</v>
      </c>
      <c r="D70" s="4" t="str">
        <f>Budget!H31</f>
        <v/>
      </c>
    </row>
    <row r="71" spans="3:4" x14ac:dyDescent="0.35">
      <c r="C71">
        <f>Budget!E32</f>
        <v>0</v>
      </c>
      <c r="D71" s="4" t="str">
        <f>Budget!H32</f>
        <v/>
      </c>
    </row>
    <row r="72" spans="3:4" x14ac:dyDescent="0.35">
      <c r="C72">
        <f>Budget!E33</f>
        <v>0</v>
      </c>
      <c r="D72" s="4" t="str">
        <f>Budget!H33</f>
        <v/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Budget</vt:lpstr>
      <vt:lpstr>Tracking</vt:lpstr>
      <vt:lpstr>Expense category summary</vt:lpstr>
      <vt:lpstr>Year end budget summary</vt:lpstr>
      <vt:lpstr>Pie chart representation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2017-08-15T05:16:11Z</dcterms:created>
  <dcterms:modified xsi:type="dcterms:W3CDTF">2024-02-11T22:46:44Z</dcterms:modified>
</cp:coreProperties>
</file>